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C:\Users\Valerie\Documents\"/>
    </mc:Choice>
  </mc:AlternateContent>
  <xr:revisionPtr revIDLastSave="0" documentId="8_{C7C0B3CC-9454-4217-A8B7-B5C256204DCE}" xr6:coauthVersionLast="47" xr6:coauthVersionMax="47" xr10:uidLastSave="{00000000-0000-0000-0000-000000000000}"/>
  <bookViews>
    <workbookView xWindow="-120" yWindow="-120" windowWidth="29040" windowHeight="15840" tabRatio="537" activeTab="3" xr2:uid="{00000000-000D-0000-FFFF-FFFF00000000}"/>
  </bookViews>
  <sheets>
    <sheet name="Overview" sheetId="8" r:id="rId1"/>
    <sheet name="flat table" sheetId="2" state="hidden" r:id="rId2"/>
    <sheet name="Summary Data" sheetId="1" r:id="rId3"/>
    <sheet name="LWDA Detail" sheetId="5" r:id="rId4"/>
    <sheet name="Graph" sheetId="6" r:id="rId5"/>
    <sheet name="Negotiated Levels" sheetId="3" state="hidden" r:id="rId6"/>
    <sheet name="Worksheet" sheetId="4" state="hidden" r:id="rId7"/>
  </sheets>
  <definedNames>
    <definedName name="_xlnm._FilterDatabase" localSheetId="5" hidden="1">'Negotiated Levels'!$A$1:$F$451</definedName>
    <definedName name="_xlnm._FilterDatabase" localSheetId="2" hidden="1">'Summary Data'!$A$7:$Q$45</definedName>
    <definedName name="denom">'flat table'!$E$2:$E$400</definedName>
    <definedName name="Location_List">Worksheet!$C$2:$C$26</definedName>
    <definedName name="lwib">'flat table'!$C$2:$C$400</definedName>
    <definedName name="medrate">'flat table'!$G$2:$G$400</definedName>
    <definedName name="neglvlrate">'Negotiated Levels'!$F$2:$F$451</definedName>
    <definedName name="nlelement">'Negotiated Levels'!$D$2:$D$451</definedName>
    <definedName name="nllwib">'Negotiated Levels'!$B$2:$B$451</definedName>
    <definedName name="nlprogram">'Negotiated Levels'!$C$2:$C$451</definedName>
    <definedName name="numer">'flat table'!$D$2:$D$400</definedName>
    <definedName name="_xlnm.Print_Area" localSheetId="4">Graph!$G$6:$V$36</definedName>
    <definedName name="_xlnm.Print_Area" localSheetId="3">'LWDA Detail'!$C$1:$P$46</definedName>
    <definedName name="_xlnm.Print_Area" localSheetId="2">'Summary Data'!$A$3:$Q$45</definedName>
    <definedName name="program">'flat table'!$A$2:$A$400</definedName>
    <definedName name="quarter">'flat table'!$H$2</definedName>
    <definedName name="rate">'flat table'!$F$2:$F$400</definedName>
    <definedName name="sortvar">'flat table'!$B$2:$B$400</definedName>
    <definedName name="Title1_programs">Worksheet!$A$2:$A$4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J41" i="1"/>
  <c r="J40" i="1"/>
  <c r="J39" i="1"/>
  <c r="J38" i="1"/>
  <c r="J37" i="1"/>
  <c r="J35" i="1"/>
  <c r="J33" i="1"/>
  <c r="J32" i="1"/>
  <c r="J31" i="1"/>
  <c r="J30" i="1"/>
  <c r="J29" i="1"/>
  <c r="J28" i="1"/>
  <c r="J26" i="1"/>
  <c r="J24" i="1"/>
  <c r="J23" i="1"/>
  <c r="J21" i="1"/>
  <c r="J19" i="1"/>
  <c r="J18" i="1"/>
  <c r="J17" i="1"/>
  <c r="J15" i="1"/>
  <c r="J13" i="1"/>
  <c r="J11" i="1"/>
  <c r="J10" i="1"/>
  <c r="J8" i="1"/>
  <c r="P42" i="1"/>
  <c r="P41" i="1"/>
  <c r="P40" i="1"/>
  <c r="P39" i="1"/>
  <c r="P38" i="1"/>
  <c r="P37" i="1"/>
  <c r="P35" i="1"/>
  <c r="P33" i="1"/>
  <c r="P32" i="1"/>
  <c r="P31" i="1"/>
  <c r="P30" i="1"/>
  <c r="P29" i="1"/>
  <c r="P28" i="1"/>
  <c r="P26" i="1"/>
  <c r="P24" i="1"/>
  <c r="P23" i="1"/>
  <c r="P21" i="1"/>
  <c r="P19" i="1"/>
  <c r="P18" i="1"/>
  <c r="P17" i="1"/>
  <c r="P15" i="1"/>
  <c r="P13" i="1"/>
  <c r="P11" i="1"/>
  <c r="P10" i="1"/>
  <c r="P8" i="1"/>
  <c r="M42" i="1"/>
  <c r="M41" i="1"/>
  <c r="M40" i="1"/>
  <c r="M39" i="1"/>
  <c r="M38" i="1"/>
  <c r="M37" i="1"/>
  <c r="M35" i="1"/>
  <c r="M33" i="1"/>
  <c r="M32" i="1"/>
  <c r="M31" i="1"/>
  <c r="M30" i="1"/>
  <c r="M29" i="1"/>
  <c r="M28" i="1"/>
  <c r="M26" i="1"/>
  <c r="M24" i="1"/>
  <c r="M23" i="1"/>
  <c r="M21" i="1"/>
  <c r="M19" i="1"/>
  <c r="M18" i="1"/>
  <c r="M17" i="1"/>
  <c r="M15" i="1"/>
  <c r="M13" i="1"/>
  <c r="M11" i="1"/>
  <c r="M10" i="1"/>
  <c r="M8" i="1"/>
  <c r="G42" i="1"/>
  <c r="G41" i="1"/>
  <c r="G40" i="1"/>
  <c r="G39" i="1"/>
  <c r="G38" i="1"/>
  <c r="G37" i="1"/>
  <c r="G35" i="1"/>
  <c r="G33" i="1"/>
  <c r="G32" i="1"/>
  <c r="G31" i="1"/>
  <c r="G30" i="1"/>
  <c r="G29" i="1"/>
  <c r="G28" i="1"/>
  <c r="G26" i="1"/>
  <c r="G24" i="1"/>
  <c r="G23" i="1"/>
  <c r="G21" i="1"/>
  <c r="G19" i="1"/>
  <c r="G18" i="1"/>
  <c r="G17" i="1"/>
  <c r="G15" i="1"/>
  <c r="G13" i="1"/>
  <c r="G11" i="1"/>
  <c r="G10" i="1"/>
  <c r="G8" i="1"/>
  <c r="D42" i="1"/>
  <c r="D41" i="1"/>
  <c r="D40" i="1"/>
  <c r="D39" i="1"/>
  <c r="D38" i="1"/>
  <c r="D37" i="1"/>
  <c r="D35" i="1"/>
  <c r="D33" i="1"/>
  <c r="D32" i="1"/>
  <c r="D31" i="1"/>
  <c r="D30" i="1"/>
  <c r="D29" i="1"/>
  <c r="D28" i="1"/>
  <c r="D26" i="1"/>
  <c r="D24" i="1"/>
  <c r="D23" i="1"/>
  <c r="D21" i="1"/>
  <c r="D19" i="1"/>
  <c r="D18" i="1"/>
  <c r="D17" i="1"/>
  <c r="D15" i="1"/>
  <c r="D13" i="1"/>
  <c r="D11" i="1"/>
  <c r="D10" i="1"/>
  <c r="D8" i="1"/>
  <c r="H7" i="6" l="1"/>
  <c r="J9" i="6"/>
  <c r="W8" i="4" l="1"/>
  <c r="N18" i="5" s="1"/>
  <c r="C2" i="5"/>
  <c r="A4" i="1"/>
  <c r="T25" i="4"/>
  <c r="F8" i="1" s="1"/>
  <c r="W9" i="4"/>
  <c r="I30" i="5" s="1"/>
  <c r="S7" i="4"/>
  <c r="T7" i="4"/>
  <c r="S8" i="4"/>
  <c r="K21" i="4"/>
  <c r="F6" i="1"/>
  <c r="C6" i="1"/>
  <c r="C4" i="5"/>
  <c r="A6" i="1"/>
  <c r="B9" i="6"/>
  <c r="L23" i="4"/>
  <c r="L24" i="4"/>
  <c r="B25" i="6"/>
  <c r="K12" i="4" s="1"/>
  <c r="B23" i="6"/>
  <c r="K10" i="4" s="1"/>
  <c r="B11" i="6"/>
  <c r="L22" i="4"/>
  <c r="L21" i="4"/>
  <c r="L12" i="4"/>
  <c r="L13" i="4"/>
  <c r="L14" i="4"/>
  <c r="L15" i="4"/>
  <c r="L16" i="4"/>
  <c r="L17" i="4"/>
  <c r="L11" i="4"/>
  <c r="L10" i="4"/>
  <c r="K14" i="4"/>
  <c r="K16" i="4"/>
  <c r="B20" i="6"/>
  <c r="B6" i="6"/>
  <c r="C24" i="5"/>
  <c r="D13" i="6" l="1"/>
  <c r="D9" i="6"/>
  <c r="M10" i="4" s="1"/>
  <c r="D17" i="6"/>
  <c r="D15" i="6"/>
  <c r="M14" i="4" s="1"/>
  <c r="D11" i="6"/>
  <c r="M12" i="4" s="1"/>
  <c r="F12" i="5"/>
  <c r="F18" i="5"/>
  <c r="F10" i="5"/>
  <c r="N12" i="5"/>
  <c r="J14" i="5"/>
  <c r="J16" i="5"/>
  <c r="F16" i="5"/>
  <c r="N14" i="5"/>
  <c r="N10" i="5"/>
  <c r="J12" i="5"/>
  <c r="F14" i="5"/>
  <c r="J18" i="5"/>
  <c r="J10" i="5"/>
  <c r="N16" i="5"/>
  <c r="D27" i="6"/>
  <c r="D25" i="6"/>
  <c r="M13" i="4" s="1"/>
  <c r="D31" i="6"/>
  <c r="D23" i="6"/>
  <c r="D29" i="6"/>
  <c r="L33" i="5"/>
  <c r="I34" i="5"/>
  <c r="E38" i="5"/>
  <c r="L31" i="5"/>
  <c r="M34" i="5"/>
  <c r="H36" i="5"/>
  <c r="M38" i="5"/>
  <c r="D30" i="5"/>
  <c r="M32" i="5"/>
  <c r="E30" i="5"/>
  <c r="E34" i="5"/>
  <c r="D32" i="5"/>
  <c r="L34" i="5"/>
  <c r="D37" i="5"/>
  <c r="L35" i="5"/>
  <c r="I38" i="5"/>
  <c r="D39" i="5"/>
  <c r="H39" i="5"/>
  <c r="I32" i="5"/>
  <c r="D35" i="5"/>
  <c r="D36" i="5"/>
  <c r="L38" i="5"/>
  <c r="H31" i="5"/>
  <c r="L39" i="5"/>
  <c r="D38" i="5"/>
  <c r="L32" i="5"/>
  <c r="H37" i="5"/>
  <c r="H38" i="5"/>
  <c r="E32" i="5"/>
  <c r="M30" i="5"/>
  <c r="H33" i="5"/>
  <c r="H34" i="5"/>
  <c r="D31" i="5"/>
  <c r="H35" i="5"/>
  <c r="D33" i="5"/>
  <c r="H32" i="5"/>
  <c r="L36" i="5"/>
  <c r="L37" i="5"/>
  <c r="L30" i="5"/>
  <c r="M36" i="5"/>
  <c r="N36" i="5"/>
  <c r="J36" i="5"/>
  <c r="F38" i="5"/>
  <c r="F30" i="5"/>
  <c r="G30" i="5" s="1"/>
  <c r="N32" i="5"/>
  <c r="O32" i="5" s="1"/>
  <c r="J34" i="5"/>
  <c r="K34" i="5" s="1"/>
  <c r="F34" i="5"/>
  <c r="N34" i="5"/>
  <c r="O34" i="5" s="1"/>
  <c r="N30" i="5"/>
  <c r="J32" i="5"/>
  <c r="F36" i="5"/>
  <c r="N38" i="5"/>
  <c r="O38" i="5" s="1"/>
  <c r="J38" i="5"/>
  <c r="J30" i="5"/>
  <c r="K30" i="5" s="1"/>
  <c r="F32" i="5"/>
  <c r="G32" i="5" s="1"/>
  <c r="I36" i="5"/>
  <c r="D34" i="5"/>
  <c r="H30" i="5"/>
  <c r="E36" i="5"/>
  <c r="M12" i="5"/>
  <c r="E10" i="5"/>
  <c r="L32" i="1"/>
  <c r="L13" i="5"/>
  <c r="H19" i="5"/>
  <c r="H16" i="5"/>
  <c r="M18" i="5"/>
  <c r="O18" i="5" s="1"/>
  <c r="I38" i="1"/>
  <c r="L16" i="5"/>
  <c r="H14" i="5"/>
  <c r="D14" i="5"/>
  <c r="D19" i="5"/>
  <c r="I10" i="5"/>
  <c r="E12" i="5"/>
  <c r="L17" i="5"/>
  <c r="H13" i="5"/>
  <c r="E14" i="5"/>
  <c r="D18" i="5"/>
  <c r="H10" i="5"/>
  <c r="L15" i="5"/>
  <c r="D16" i="5"/>
  <c r="L14" i="5"/>
  <c r="L11" i="5"/>
  <c r="L10" i="5"/>
  <c r="D13" i="5"/>
  <c r="D12" i="5"/>
  <c r="I12" i="5"/>
  <c r="H11" i="5"/>
  <c r="L18" i="5"/>
  <c r="H17" i="5"/>
  <c r="E18" i="5"/>
  <c r="I14" i="5"/>
  <c r="D17" i="5"/>
  <c r="D11" i="5"/>
  <c r="I16" i="5"/>
  <c r="H18" i="5"/>
  <c r="H15" i="5"/>
  <c r="H12" i="5"/>
  <c r="L19" i="5"/>
  <c r="L12" i="5"/>
  <c r="I18" i="5"/>
  <c r="M14" i="5"/>
  <c r="D10" i="5"/>
  <c r="D15" i="5"/>
  <c r="M10" i="5"/>
  <c r="E16" i="5"/>
  <c r="M16" i="5"/>
  <c r="C15" i="6"/>
  <c r="N14" i="4" s="1"/>
  <c r="C25" i="6"/>
  <c r="N13" i="4" s="1"/>
  <c r="C13" i="6"/>
  <c r="N21" i="4" s="1"/>
  <c r="C11" i="6"/>
  <c r="C9" i="6"/>
  <c r="N10" i="4" s="1"/>
  <c r="C17" i="6"/>
  <c r="N16" i="4" s="1"/>
  <c r="O38" i="1"/>
  <c r="O42" i="1"/>
  <c r="O30" i="1"/>
  <c r="O28" i="1"/>
  <c r="O21" i="1"/>
  <c r="O15" i="1"/>
  <c r="O8" i="1"/>
  <c r="L41" i="1"/>
  <c r="L33" i="1"/>
  <c r="L23" i="1"/>
  <c r="L17" i="1"/>
  <c r="L10" i="1"/>
  <c r="F40" i="1"/>
  <c r="F35" i="1"/>
  <c r="F31" i="1"/>
  <c r="F24" i="1"/>
  <c r="F18" i="1"/>
  <c r="F11" i="1"/>
  <c r="C39" i="1"/>
  <c r="C37" i="1"/>
  <c r="C31" i="1"/>
  <c r="C26" i="1"/>
  <c r="C19" i="1"/>
  <c r="C13" i="1"/>
  <c r="O39" i="1"/>
  <c r="O31" i="1"/>
  <c r="O26" i="1"/>
  <c r="L38" i="1"/>
  <c r="L29" i="1"/>
  <c r="L28" i="1"/>
  <c r="L15" i="1"/>
  <c r="F33" i="1"/>
  <c r="F17" i="1"/>
  <c r="C40" i="1"/>
  <c r="C32" i="1"/>
  <c r="C11" i="1"/>
  <c r="O35" i="1"/>
  <c r="O24" i="1"/>
  <c r="L39" i="1"/>
  <c r="L30" i="1"/>
  <c r="L18" i="1"/>
  <c r="F38" i="1"/>
  <c r="F28" i="1"/>
  <c r="C23" i="1"/>
  <c r="F41" i="1"/>
  <c r="O11" i="1"/>
  <c r="L26" i="1"/>
  <c r="F42" i="1"/>
  <c r="F15" i="1"/>
  <c r="C29" i="1"/>
  <c r="C17" i="1"/>
  <c r="O41" i="1"/>
  <c r="O29" i="1"/>
  <c r="O33" i="1"/>
  <c r="O23" i="1"/>
  <c r="O17" i="1"/>
  <c r="O10" i="1"/>
  <c r="L40" i="1"/>
  <c r="L35" i="1"/>
  <c r="L31" i="1"/>
  <c r="L24" i="1"/>
  <c r="L19" i="1"/>
  <c r="L11" i="1"/>
  <c r="F39" i="1"/>
  <c r="F37" i="1"/>
  <c r="F30" i="1"/>
  <c r="F26" i="1"/>
  <c r="F19" i="1"/>
  <c r="F13" i="1"/>
  <c r="C38" i="1"/>
  <c r="C42" i="1"/>
  <c r="C30" i="1"/>
  <c r="C28" i="1"/>
  <c r="C21" i="1"/>
  <c r="C15" i="1"/>
  <c r="C8" i="1"/>
  <c r="O37" i="1"/>
  <c r="O18" i="1"/>
  <c r="O13" i="1"/>
  <c r="L42" i="1"/>
  <c r="L21" i="1"/>
  <c r="L8" i="1"/>
  <c r="F32" i="1"/>
  <c r="F23" i="1"/>
  <c r="F10" i="1"/>
  <c r="C35" i="1"/>
  <c r="C24" i="1"/>
  <c r="C18" i="1"/>
  <c r="O40" i="1"/>
  <c r="O32" i="1"/>
  <c r="O19" i="1"/>
  <c r="L37" i="1"/>
  <c r="L13" i="1"/>
  <c r="F29" i="1"/>
  <c r="F21" i="1"/>
  <c r="C41" i="1"/>
  <c r="C33" i="1"/>
  <c r="C10" i="1"/>
  <c r="I29" i="1"/>
  <c r="I19" i="1"/>
  <c r="I13" i="1"/>
  <c r="I28" i="1"/>
  <c r="I35" i="1"/>
  <c r="I11" i="1"/>
  <c r="I21" i="1"/>
  <c r="I26" i="1"/>
  <c r="I30" i="1"/>
  <c r="I8" i="1"/>
  <c r="I39" i="1"/>
  <c r="I33" i="1"/>
  <c r="I31" i="1"/>
  <c r="I32" i="1"/>
  <c r="I40" i="1"/>
  <c r="I18" i="1"/>
  <c r="I37" i="1"/>
  <c r="I42" i="1"/>
  <c r="I23" i="1"/>
  <c r="I41" i="1"/>
  <c r="I15" i="1"/>
  <c r="I17" i="1"/>
  <c r="I24" i="1"/>
  <c r="I10" i="1"/>
  <c r="C31" i="6"/>
  <c r="N17" i="4" s="1"/>
  <c r="C27" i="6"/>
  <c r="N22" i="4" s="1"/>
  <c r="C23" i="6"/>
  <c r="N11" i="4" s="1"/>
  <c r="C29" i="6"/>
  <c r="K38" i="5" l="1"/>
  <c r="O14" i="5"/>
  <c r="K18" i="5"/>
  <c r="K10" i="5"/>
  <c r="K36" i="5"/>
  <c r="G36" i="5"/>
  <c r="O36" i="5"/>
  <c r="K32" i="5"/>
  <c r="O12" i="5"/>
  <c r="O30" i="5"/>
  <c r="G38" i="5"/>
  <c r="P38" i="5" s="1"/>
  <c r="G34" i="5"/>
  <c r="P34" i="5" s="1"/>
  <c r="G16" i="5"/>
  <c r="O10" i="5"/>
  <c r="K14" i="5"/>
  <c r="E23" i="6"/>
  <c r="O16" i="5"/>
  <c r="G18" i="5"/>
  <c r="G12" i="5"/>
  <c r="K16" i="5"/>
  <c r="K12" i="5"/>
  <c r="G10" i="5"/>
  <c r="G14" i="5"/>
  <c r="M15" i="4"/>
  <c r="E11" i="6"/>
  <c r="E31" i="6"/>
  <c r="E15" i="6"/>
  <c r="E9" i="6"/>
  <c r="N12" i="4"/>
  <c r="M21" i="4"/>
  <c r="E13" i="6"/>
  <c r="M16" i="4"/>
  <c r="E17" i="6"/>
  <c r="N33" i="1"/>
  <c r="N39" i="1"/>
  <c r="N30" i="1"/>
  <c r="N8" i="1"/>
  <c r="N35" i="1"/>
  <c r="N11" i="1"/>
  <c r="N37" i="1"/>
  <c r="N23" i="1"/>
  <c r="N26" i="1"/>
  <c r="N28" i="1"/>
  <c r="N31" i="1"/>
  <c r="N32" i="1"/>
  <c r="N29" i="1"/>
  <c r="N10" i="1"/>
  <c r="N42" i="1"/>
  <c r="N15" i="1"/>
  <c r="N40" i="1"/>
  <c r="N19" i="1"/>
  <c r="N21" i="1"/>
  <c r="N41" i="1"/>
  <c r="N24" i="1"/>
  <c r="N38" i="1"/>
  <c r="N18" i="1"/>
  <c r="N13" i="1"/>
  <c r="N17" i="1"/>
  <c r="Q42" i="1"/>
  <c r="Q15" i="1"/>
  <c r="Q39" i="1"/>
  <c r="Q18" i="1"/>
  <c r="Q41" i="1"/>
  <c r="Q17" i="1"/>
  <c r="Q30" i="1"/>
  <c r="Q8" i="1"/>
  <c r="Q37" i="1"/>
  <c r="Q13" i="1"/>
  <c r="Q29" i="1"/>
  <c r="Q10" i="1"/>
  <c r="Q38" i="1"/>
  <c r="Q21" i="1"/>
  <c r="Q23" i="1"/>
  <c r="Q26" i="1"/>
  <c r="Q11" i="1"/>
  <c r="Q24" i="1"/>
  <c r="Q19" i="1"/>
  <c r="Q40" i="1"/>
  <c r="Q35" i="1"/>
  <c r="Q28" i="1"/>
  <c r="Q33" i="1"/>
  <c r="Q31" i="1"/>
  <c r="Q32" i="1"/>
  <c r="K35" i="1"/>
  <c r="K11" i="1"/>
  <c r="K28" i="1"/>
  <c r="K30" i="1"/>
  <c r="K31" i="1"/>
  <c r="K41" i="1"/>
  <c r="K32" i="1"/>
  <c r="K8" i="1"/>
  <c r="K15" i="1"/>
  <c r="K26" i="1"/>
  <c r="K40" i="1"/>
  <c r="K19" i="1"/>
  <c r="K38" i="1"/>
  <c r="K17" i="1"/>
  <c r="K37" i="1"/>
  <c r="K13" i="1"/>
  <c r="K21" i="1"/>
  <c r="K33" i="1"/>
  <c r="K23" i="1"/>
  <c r="K24" i="1"/>
  <c r="K18" i="1"/>
  <c r="K10" i="1"/>
  <c r="K39" i="1"/>
  <c r="K42" i="1"/>
  <c r="K29" i="1"/>
  <c r="H39" i="1"/>
  <c r="H18" i="1"/>
  <c r="H33" i="1"/>
  <c r="H29" i="1"/>
  <c r="H30" i="1"/>
  <c r="H8" i="1"/>
  <c r="H17" i="1"/>
  <c r="H37" i="1"/>
  <c r="H13" i="1"/>
  <c r="H10" i="1"/>
  <c r="H23" i="1"/>
  <c r="H28" i="1"/>
  <c r="H40" i="1"/>
  <c r="H26" i="1"/>
  <c r="H11" i="1"/>
  <c r="H19" i="1"/>
  <c r="H42" i="1"/>
  <c r="H15" i="1"/>
  <c r="H41" i="1"/>
  <c r="H38" i="1"/>
  <c r="H31" i="1"/>
  <c r="H32" i="1"/>
  <c r="H35" i="1"/>
  <c r="H21" i="1"/>
  <c r="H24" i="1"/>
  <c r="E28" i="1"/>
  <c r="E32" i="1"/>
  <c r="E35" i="1"/>
  <c r="E33" i="1"/>
  <c r="E10" i="1"/>
  <c r="E40" i="1"/>
  <c r="E38" i="1"/>
  <c r="E21" i="1"/>
  <c r="E19" i="1"/>
  <c r="E13" i="1"/>
  <c r="E23" i="1"/>
  <c r="E39" i="1"/>
  <c r="E24" i="1"/>
  <c r="E30" i="1"/>
  <c r="E18" i="1"/>
  <c r="E8" i="1"/>
  <c r="E29" i="1"/>
  <c r="E11" i="1"/>
  <c r="E15" i="1"/>
  <c r="E37" i="1"/>
  <c r="E26" i="1"/>
  <c r="E41" i="1"/>
  <c r="E42" i="1"/>
  <c r="E17" i="1"/>
  <c r="E31" i="1"/>
  <c r="E25" i="6"/>
  <c r="M22" i="4"/>
  <c r="E27" i="6"/>
  <c r="N15" i="4"/>
  <c r="P18" i="5" l="1"/>
  <c r="AG13" i="4"/>
  <c r="AG14" i="4"/>
  <c r="AG12" i="4"/>
  <c r="P10" i="5"/>
  <c r="K40" i="5"/>
  <c r="P36" i="5"/>
  <c r="P32" i="5"/>
  <c r="O40" i="5"/>
  <c r="P30" i="5"/>
  <c r="O20" i="5"/>
  <c r="G40" i="5"/>
  <c r="P16" i="5"/>
  <c r="Y18" i="4"/>
  <c r="M11" i="4"/>
  <c r="K20" i="5"/>
  <c r="P14" i="5"/>
  <c r="Y19" i="4"/>
  <c r="G20" i="5"/>
  <c r="Y20" i="4"/>
  <c r="P12" i="5"/>
  <c r="E29" i="6"/>
  <c r="M17" i="4"/>
  <c r="AG10" i="4" l="1"/>
  <c r="AG11" i="4"/>
  <c r="Y17" i="4"/>
  <c r="Y16" i="4"/>
  <c r="AG15" i="4" l="1"/>
  <c r="P40" i="5" s="1"/>
  <c r="Y21" i="4"/>
  <c r="P20" i="5" s="1"/>
</calcChain>
</file>

<file path=xl/sharedStrings.xml><?xml version="1.0" encoding="utf-8"?>
<sst xmlns="http://schemas.openxmlformats.org/spreadsheetml/2006/main" count="2410" uniqueCount="142">
  <si>
    <t>Allegheny LWDA</t>
  </si>
  <si>
    <t>Berks LWDA</t>
  </si>
  <si>
    <t>Bucks LWDA</t>
  </si>
  <si>
    <t>Central LWDA</t>
  </si>
  <si>
    <t>Chester LWDA</t>
  </si>
  <si>
    <t>City of Pittsburgh LWDA</t>
  </si>
  <si>
    <t>Delaware LWDA</t>
  </si>
  <si>
    <t>Lackawanna LWDA</t>
  </si>
  <si>
    <t>Lancaster LWDA</t>
  </si>
  <si>
    <t>Lehigh Valley LWDA</t>
  </si>
  <si>
    <t>Luzerne-Schuylkill LWDA</t>
  </si>
  <si>
    <t>Montgomery LWDA</t>
  </si>
  <si>
    <t>North Central LWDA</t>
  </si>
  <si>
    <t>Northern Tier LWDA</t>
  </si>
  <si>
    <t>Northwest LWDA</t>
  </si>
  <si>
    <t>Philadelphia LWDA</t>
  </si>
  <si>
    <t>Pocono Counties LWDA</t>
  </si>
  <si>
    <t>South Central LWDA</t>
  </si>
  <si>
    <t>Southwest Corner LWDA</t>
  </si>
  <si>
    <t>Three Rivers Combined</t>
  </si>
  <si>
    <t>Tri-County LWDA</t>
  </si>
  <si>
    <t>West Central LWDA</t>
  </si>
  <si>
    <t>Westmoreland-Fayette LWDA</t>
  </si>
  <si>
    <t>Adult</t>
  </si>
  <si>
    <t>Employment (Second Quarter after Exit)</t>
  </si>
  <si>
    <t>Employment (Fourth Quarter after Exit)</t>
  </si>
  <si>
    <t>Median Earnings (Second Quarter after Exit)</t>
  </si>
  <si>
    <t>Credential Attainment Rate</t>
  </si>
  <si>
    <t>Measurable Skill Gains</t>
  </si>
  <si>
    <t>Dislocated Workers</t>
  </si>
  <si>
    <t>Youth</t>
  </si>
  <si>
    <t>Credential 
Attainment Rate</t>
  </si>
  <si>
    <t>Measurable 
Skill Gains</t>
  </si>
  <si>
    <t>Statewide</t>
  </si>
  <si>
    <t>Dislocated Worker</t>
  </si>
  <si>
    <t>Average Indicator Score</t>
  </si>
  <si>
    <t>Average Program Score</t>
  </si>
  <si>
    <t>Select LWIB</t>
  </si>
  <si>
    <t>Numerator</t>
  </si>
  <si>
    <t>Actual</t>
  </si>
  <si>
    <t>Negotiated</t>
  </si>
  <si>
    <t>Program</t>
  </si>
  <si>
    <t>Allegheny</t>
  </si>
  <si>
    <t>Berks</t>
  </si>
  <si>
    <t>Bucks</t>
  </si>
  <si>
    <t>Central</t>
  </si>
  <si>
    <t>Chester</t>
  </si>
  <si>
    <t>City of Pittsburgh</t>
  </si>
  <si>
    <t>Delaware</t>
  </si>
  <si>
    <t>Lackawanna</t>
  </si>
  <si>
    <t>Lancaster</t>
  </si>
  <si>
    <t>Lehigh Valley</t>
  </si>
  <si>
    <t>Montgomery</t>
  </si>
  <si>
    <t>North Central</t>
  </si>
  <si>
    <t>Northern Tier</t>
  </si>
  <si>
    <t>Northwest</t>
  </si>
  <si>
    <t>Philadelphia</t>
  </si>
  <si>
    <t>Pocono Counties</t>
  </si>
  <si>
    <t>South Central</t>
  </si>
  <si>
    <t>Southwest Corner</t>
  </si>
  <si>
    <t>Tri-County</t>
  </si>
  <si>
    <t>West Central</t>
  </si>
  <si>
    <t>Actual and Negotiated Performance Level</t>
  </si>
  <si>
    <t>Denominator</t>
  </si>
  <si>
    <t>Measurable Skill 
Gains</t>
  </si>
  <si>
    <t>Southern Alleghenies</t>
  </si>
  <si>
    <t xml:space="preserve">Bucks </t>
  </si>
  <si>
    <t>Westmoreland -Fayette</t>
  </si>
  <si>
    <t>Luzerne- Schuylkill</t>
  </si>
  <si>
    <t>Delete</t>
  </si>
  <si>
    <t>y%a</t>
  </si>
  <si>
    <t>ads</t>
  </si>
  <si>
    <t>aps</t>
  </si>
  <si>
    <t>dw%a</t>
  </si>
  <si>
    <t>adult %a</t>
  </si>
  <si>
    <t>√</t>
  </si>
  <si>
    <t>Employment Rate (2nd Quarter)</t>
  </si>
  <si>
    <t>Employment Rate (4th Quarter)</t>
  </si>
  <si>
    <t>Negotiated Goal</t>
  </si>
  <si>
    <t>Actual Performance</t>
  </si>
  <si>
    <t>% of Goal Achieved</t>
  </si>
  <si>
    <t>Median Earnings 
(2nd Quarter)</t>
  </si>
  <si>
    <t>Median Earnings (2nd Quarter)</t>
  </si>
  <si>
    <t>WIOA Title I Program Performance Comparison</t>
  </si>
  <si>
    <t>WIOA Title I Performance Outcomes</t>
  </si>
  <si>
    <t>Select Title I Program:</t>
  </si>
  <si>
    <t>Location Code/Name</t>
  </si>
  <si>
    <t>Neg. Level</t>
  </si>
  <si>
    <t>Central Region</t>
  </si>
  <si>
    <t>Lehigh Valley Region</t>
  </si>
  <si>
    <t>North Central Region</t>
  </si>
  <si>
    <t>Northeast Region</t>
  </si>
  <si>
    <t>Northern Tier Region</t>
  </si>
  <si>
    <t>Northwest Region</t>
  </si>
  <si>
    <t>South Central Region</t>
  </si>
  <si>
    <t>Southeast Region</t>
  </si>
  <si>
    <t>Southern Alleghenies Region</t>
  </si>
  <si>
    <t>Southwest Region</t>
  </si>
  <si>
    <t>Luzerne-Schuylkill</t>
  </si>
  <si>
    <t>Westmoreland-Fayette</t>
  </si>
  <si>
    <t>Area 1</t>
  </si>
  <si>
    <t>Area 2</t>
  </si>
  <si>
    <t>Select Options</t>
  </si>
  <si>
    <t>Notes:</t>
  </si>
  <si>
    <t>Employment Rate 
(2nd Quarter)</t>
  </si>
  <si>
    <t>Employment Rate 
(4th Quarter)</t>
  </si>
  <si>
    <t>Employment &amp; Education Rate 
(2nd Quarter)</t>
  </si>
  <si>
    <t>Employment &amp; Education Rate 
(4th Quarter)</t>
  </si>
  <si>
    <t>Actual
Perf.</t>
  </si>
  <si>
    <t xml:space="preserve">1) Per TEGL 26-15, baseline indicators are those for which states were not required to propose negotiated levels for Program Years 2016 and 2017.  These indicators will not be used in the end of the year performance calculations and will not be used to determine failure to achieve adjusted levels of performance for purposes of sanctions. </t>
  </si>
  <si>
    <t xml:space="preserve">1) Per TEGL 26-15, Measurable Skill Gains and Median Earnings (Youth program only) are baseline indicators for which negotiated levels for Program Years 2016 and 2017 were not required.  These indicators will not be used in the end of the year performance calculations and will not be used to determine failure to achieve adjusted levels of performance for purposes of sanctions. </t>
  </si>
  <si>
    <t>for GRAPH Worksheet</t>
  </si>
  <si>
    <t>for LWDA DETAIL Worksheet</t>
  </si>
  <si>
    <t>for SUMMARY DATA Worksheet</t>
  </si>
  <si>
    <t>2) The first results for Employment Rate (4th Quarter) and Credential Attainment Rate became available with the release of the 3rd Quarter PY 2017 reports in May 2018.</t>
  </si>
  <si>
    <t>Workforce Development Area</t>
  </si>
  <si>
    <t>FIPS</t>
  </si>
  <si>
    <t>Element</t>
  </si>
  <si>
    <t>Outcome</t>
  </si>
  <si>
    <t>Pennsylvania</t>
  </si>
  <si>
    <t>Southern Alleghenies LWDA</t>
  </si>
  <si>
    <t>Local Counter / Final</t>
  </si>
  <si>
    <t>Neg. Data for ALL Tabs</t>
  </si>
  <si>
    <t>Sortvar</t>
  </si>
  <si>
    <t>LWIB 1</t>
  </si>
  <si>
    <t>LWIB 2</t>
  </si>
  <si>
    <t xml:space="preserve">Program </t>
  </si>
  <si>
    <t>D0</t>
  </si>
  <si>
    <t>D1</t>
  </si>
  <si>
    <t>D2</t>
  </si>
  <si>
    <t>D3</t>
  </si>
  <si>
    <t>D4</t>
  </si>
  <si>
    <t>D5</t>
  </si>
  <si>
    <t>program2</t>
  </si>
  <si>
    <t>measure</t>
  </si>
  <si>
    <t>lwibn</t>
  </si>
  <si>
    <t>numer</t>
  </si>
  <si>
    <t>denom</t>
  </si>
  <si>
    <t>percent</t>
  </si>
  <si>
    <t>medrate</t>
  </si>
  <si>
    <t>quartername</t>
  </si>
  <si>
    <t>1st Quarter PY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</si>
</sst>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 numFmtId="168" formatCode="[$-409]mmmm\ 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1"/>
      <name val="Calibri"/>
      <family val="2"/>
      <scheme val="minor"/>
    </font>
    <font>
      <sz val="14"/>
      <color theme="1"/>
      <name val="Calibri"/>
      <family val="2"/>
      <scheme val="minor"/>
    </font>
    <font>
      <sz val="20"/>
      <color theme="1"/>
      <name val="Calibri"/>
      <family val="2"/>
      <scheme val="minor"/>
    </font>
    <font>
      <sz val="10"/>
      <color theme="1"/>
      <name val="Calibri"/>
      <family val="2"/>
      <scheme val="minor"/>
    </font>
    <font>
      <b/>
      <sz val="10"/>
      <color theme="1"/>
      <name val="Calibri"/>
      <family val="2"/>
      <scheme val="minor"/>
    </font>
    <font>
      <sz val="18"/>
      <color theme="1"/>
      <name val="Calibri"/>
      <family val="2"/>
      <scheme val="minor"/>
    </font>
    <font>
      <b/>
      <sz val="18"/>
      <color theme="1"/>
      <name val="Calibri"/>
      <family val="2"/>
      <scheme val="minor"/>
    </font>
    <font>
      <b/>
      <sz val="24"/>
      <color theme="1"/>
      <name val="Calibri"/>
      <family val="2"/>
      <scheme val="minor"/>
    </font>
    <font>
      <sz val="11"/>
      <color theme="1"/>
      <name val="Berlin Sans FB Demi"/>
      <family val="2"/>
    </font>
    <font>
      <b/>
      <sz val="24"/>
      <color theme="1"/>
      <name val="Berlin Sans FB Demi"/>
      <family val="2"/>
    </font>
    <font>
      <sz val="24"/>
      <color theme="1"/>
      <name val="Berlin Sans FB Demi"/>
      <family val="2"/>
    </font>
    <font>
      <b/>
      <sz val="11"/>
      <name val="Calibri"/>
      <family val="2"/>
      <scheme val="minor"/>
    </font>
    <font>
      <b/>
      <sz val="11"/>
      <color rgb="FFFFFFFF"/>
      <name val="Calibri"/>
      <family val="2"/>
      <scheme val="minor"/>
    </font>
    <font>
      <b/>
      <sz val="10"/>
      <color theme="0" tint="-4.9989318521683403E-2"/>
      <name val="Calibri"/>
      <family val="2"/>
      <scheme val="minor"/>
    </font>
    <font>
      <b/>
      <i/>
      <sz val="10"/>
      <color theme="0" tint="-4.9989318521683403E-2"/>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FC7D5"/>
        <bgColor indexed="64"/>
      </patternFill>
    </fill>
    <fill>
      <patternFill patternType="solid">
        <fgColor rgb="FFAFC3D5"/>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1">
    <xf numFmtId="0" fontId="0" fillId="0" borderId="0" xfId="0"/>
    <xf numFmtId="0" fontId="5" fillId="0" borderId="0" xfId="0" applyFont="1" applyAlignment="1">
      <alignment horizontal="center" vertical="center"/>
    </xf>
    <xf numFmtId="165" fontId="0" fillId="0" borderId="0" xfId="0" applyNumberFormat="1"/>
    <xf numFmtId="164" fontId="5" fillId="0" borderId="0" xfId="2" applyNumberFormat="1" applyFont="1" applyBorder="1" applyAlignment="1">
      <alignment vertical="center"/>
    </xf>
    <xf numFmtId="164" fontId="0" fillId="0" borderId="0" xfId="2" applyNumberFormat="1" applyFont="1" applyBorder="1" applyAlignment="1"/>
    <xf numFmtId="164" fontId="0" fillId="0" borderId="0" xfId="2" applyNumberFormat="1" applyFont="1"/>
    <xf numFmtId="0" fontId="6" fillId="0" borderId="0" xfId="0" applyFont="1" applyAlignment="1">
      <alignment horizontal="center" vertical="center"/>
    </xf>
    <xf numFmtId="164" fontId="6" fillId="0" borderId="0" xfId="2" applyNumberFormat="1" applyFont="1" applyBorder="1" applyAlignment="1">
      <alignment horizontal="center" vertical="center" wrapText="1"/>
    </xf>
    <xf numFmtId="165" fontId="6" fillId="0" borderId="0" xfId="0" applyNumberFormat="1" applyFont="1" applyAlignment="1">
      <alignment horizontal="center" vertical="center" wrapText="1"/>
    </xf>
    <xf numFmtId="164" fontId="6" fillId="0" borderId="0" xfId="2" applyNumberFormat="1" applyFont="1" applyBorder="1" applyAlignment="1">
      <alignment horizontal="center" vertical="center"/>
    </xf>
    <xf numFmtId="0" fontId="6" fillId="0" borderId="0" xfId="0" applyFont="1" applyAlignment="1">
      <alignment horizontal="center" vertical="center" wrapText="1"/>
    </xf>
    <xf numFmtId="0" fontId="0" fillId="0" borderId="0" xfId="0" applyProtection="1">
      <protection hidden="1"/>
    </xf>
    <xf numFmtId="0" fontId="0" fillId="0" borderId="18" xfId="0" applyBorder="1"/>
    <xf numFmtId="1" fontId="0" fillId="0" borderId="0" xfId="0" applyNumberFormat="1"/>
    <xf numFmtId="0" fontId="12" fillId="0" borderId="0" xfId="0" applyFont="1" applyAlignment="1">
      <alignment horizontal="left" vertical="top"/>
    </xf>
    <xf numFmtId="0" fontId="0" fillId="0" borderId="18" xfId="0" applyBorder="1" applyProtection="1">
      <protection hidden="1"/>
    </xf>
    <xf numFmtId="0" fontId="0" fillId="0" borderId="30" xfId="0" applyBorder="1"/>
    <xf numFmtId="0" fontId="0" fillId="0" borderId="0" xfId="0" applyAlignment="1" applyProtection="1">
      <alignment horizontal="center"/>
      <protection hidden="1"/>
    </xf>
    <xf numFmtId="0" fontId="0" fillId="0" borderId="0" xfId="0" applyAlignment="1">
      <alignment wrapText="1"/>
    </xf>
    <xf numFmtId="164" fontId="5" fillId="0" borderId="0" xfId="2" applyNumberFormat="1" applyFont="1" applyBorder="1" applyAlignment="1">
      <alignment horizontal="center" vertical="center" wrapText="1"/>
    </xf>
    <xf numFmtId="164" fontId="11" fillId="0" borderId="34" xfId="2" applyNumberFormat="1" applyFont="1" applyFill="1" applyBorder="1" applyAlignment="1" applyProtection="1">
      <alignment horizontal="center"/>
      <protection hidden="1"/>
    </xf>
    <xf numFmtId="166" fontId="11" fillId="0" borderId="34" xfId="1" applyNumberFormat="1" applyFont="1" applyFill="1" applyBorder="1" applyAlignment="1" applyProtection="1">
      <alignment horizontal="center"/>
      <protection hidden="1"/>
    </xf>
    <xf numFmtId="164" fontId="11" fillId="0" borderId="27" xfId="2" applyNumberFormat="1" applyFont="1" applyFill="1" applyBorder="1" applyAlignment="1" applyProtection="1">
      <alignment horizontal="center"/>
      <protection hidden="1"/>
    </xf>
    <xf numFmtId="1" fontId="12" fillId="0" borderId="29" xfId="0" applyNumberFormat="1" applyFont="1" applyBorder="1" applyAlignment="1" applyProtection="1">
      <alignment horizontal="left"/>
      <protection hidden="1"/>
    </xf>
    <xf numFmtId="0" fontId="12" fillId="0" borderId="0" xfId="0" applyFont="1" applyAlignment="1" applyProtection="1">
      <alignment horizontal="left"/>
      <protection hidden="1"/>
    </xf>
    <xf numFmtId="1" fontId="11" fillId="0" borderId="29" xfId="0" applyNumberFormat="1" applyFont="1" applyBorder="1" applyAlignment="1" applyProtection="1">
      <alignment horizontal="left"/>
      <protection hidden="1"/>
    </xf>
    <xf numFmtId="0" fontId="11" fillId="0" borderId="0" xfId="0" applyFont="1" applyAlignment="1" applyProtection="1">
      <alignment horizontal="left"/>
      <protection hidden="1"/>
    </xf>
    <xf numFmtId="164" fontId="11" fillId="0" borderId="43" xfId="2" applyNumberFormat="1" applyFont="1" applyFill="1" applyBorder="1" applyAlignment="1" applyProtection="1">
      <alignment horizontal="center"/>
      <protection hidden="1"/>
    </xf>
    <xf numFmtId="166" fontId="11" fillId="0" borderId="43" xfId="1" applyNumberFormat="1" applyFont="1" applyFill="1" applyBorder="1" applyAlignment="1" applyProtection="1">
      <alignment horizontal="center"/>
      <protection hidden="1"/>
    </xf>
    <xf numFmtId="0" fontId="11" fillId="0" borderId="43" xfId="0" applyFont="1" applyBorder="1" applyAlignment="1" applyProtection="1">
      <alignment horizontal="left"/>
      <protection hidden="1"/>
    </xf>
    <xf numFmtId="0" fontId="11" fillId="0" borderId="43" xfId="0" applyFont="1" applyBorder="1" applyAlignment="1" applyProtection="1">
      <alignment horizontal="left" indent="1"/>
      <protection hidden="1"/>
    </xf>
    <xf numFmtId="164" fontId="11" fillId="0" borderId="48" xfId="2" applyNumberFormat="1" applyFont="1" applyFill="1" applyBorder="1" applyAlignment="1" applyProtection="1">
      <alignment horizontal="center"/>
      <protection hidden="1"/>
    </xf>
    <xf numFmtId="1" fontId="11" fillId="0" borderId="20" xfId="0" applyNumberFormat="1" applyFont="1" applyBorder="1" applyAlignment="1" applyProtection="1">
      <alignment horizontal="left"/>
      <protection hidden="1"/>
    </xf>
    <xf numFmtId="0" fontId="11" fillId="0" borderId="45" xfId="0" applyFont="1" applyBorder="1" applyAlignment="1" applyProtection="1">
      <alignment horizontal="left"/>
      <protection hidden="1"/>
    </xf>
    <xf numFmtId="164" fontId="11" fillId="0" borderId="32" xfId="2" applyNumberFormat="1" applyFont="1" applyFill="1" applyBorder="1" applyAlignment="1" applyProtection="1">
      <alignment horizontal="center"/>
      <protection hidden="1"/>
    </xf>
    <xf numFmtId="164" fontId="11" fillId="0" borderId="40" xfId="2" applyNumberFormat="1" applyFont="1" applyFill="1" applyBorder="1" applyAlignment="1" applyProtection="1">
      <alignment horizontal="center"/>
      <protection hidden="1"/>
    </xf>
    <xf numFmtId="166" fontId="11" fillId="0" borderId="32" xfId="1" applyNumberFormat="1" applyFont="1" applyFill="1" applyBorder="1" applyAlignment="1" applyProtection="1">
      <alignment horizontal="center"/>
      <protection hidden="1"/>
    </xf>
    <xf numFmtId="164" fontId="2" fillId="4" borderId="2" xfId="2" applyNumberFormat="1" applyFont="1" applyFill="1" applyBorder="1" applyAlignment="1" applyProtection="1">
      <alignment horizontal="center" vertical="center" wrapText="1"/>
      <protection hidden="1"/>
    </xf>
    <xf numFmtId="165" fontId="2" fillId="4" borderId="2" xfId="1" applyNumberFormat="1" applyFont="1" applyFill="1" applyBorder="1" applyAlignment="1" applyProtection="1">
      <alignment horizontal="center" vertical="center" wrapText="1"/>
      <protection hidden="1"/>
    </xf>
    <xf numFmtId="164" fontId="2" fillId="4" borderId="9" xfId="2" applyNumberFormat="1" applyFont="1" applyFill="1" applyBorder="1" applyAlignment="1" applyProtection="1">
      <alignment horizontal="center" vertical="center" wrapText="1"/>
      <protection hidden="1"/>
    </xf>
    <xf numFmtId="1" fontId="0" fillId="0" borderId="0" xfId="0" applyNumberFormat="1" applyProtection="1">
      <protection hidden="1"/>
    </xf>
    <xf numFmtId="0" fontId="12" fillId="0" borderId="0" xfId="0" applyFont="1" applyAlignment="1" applyProtection="1">
      <alignment horizontal="left" vertical="top"/>
      <protection hidden="1"/>
    </xf>
    <xf numFmtId="0" fontId="2" fillId="4" borderId="2" xfId="0" applyFont="1" applyFill="1" applyBorder="1" applyProtection="1">
      <protection hidden="1"/>
    </xf>
    <xf numFmtId="0" fontId="0" fillId="2" borderId="2" xfId="0" applyFill="1" applyBorder="1" applyProtection="1">
      <protection locked="0" hidden="1"/>
    </xf>
    <xf numFmtId="0" fontId="13" fillId="0" borderId="0" xfId="0" applyFont="1" applyAlignment="1" applyProtection="1">
      <alignment horizontal="center" vertical="top"/>
      <protection hidden="1"/>
    </xf>
    <xf numFmtId="0" fontId="7" fillId="3" borderId="49" xfId="0" applyFont="1" applyFill="1" applyBorder="1" applyAlignment="1" applyProtection="1">
      <alignment vertical="center" wrapText="1"/>
      <protection hidden="1"/>
    </xf>
    <xf numFmtId="0" fontId="0" fillId="3" borderId="2" xfId="0" applyFill="1" applyBorder="1" applyAlignment="1" applyProtection="1">
      <alignment horizontal="center" vertical="center" wrapText="1"/>
      <protection hidden="1"/>
    </xf>
    <xf numFmtId="0" fontId="0" fillId="3" borderId="16" xfId="0" applyFill="1" applyBorder="1" applyAlignment="1" applyProtection="1">
      <alignment horizontal="center" vertical="center" wrapText="1"/>
      <protection hidden="1"/>
    </xf>
    <xf numFmtId="0" fontId="7" fillId="3" borderId="13" xfId="0" applyFont="1" applyFill="1" applyBorder="1" applyAlignment="1" applyProtection="1">
      <alignment vertical="center" wrapText="1"/>
      <protection hidden="1"/>
    </xf>
    <xf numFmtId="167" fontId="5" fillId="0" borderId="53" xfId="3" applyNumberFormat="1" applyFont="1" applyFill="1" applyBorder="1" applyAlignment="1" applyProtection="1">
      <alignment horizontal="right" vertical="center"/>
      <protection hidden="1"/>
    </xf>
    <xf numFmtId="164" fontId="0" fillId="0" borderId="29" xfId="2" applyNumberFormat="1" applyFont="1" applyBorder="1" applyAlignment="1" applyProtection="1">
      <alignment horizontal="center"/>
      <protection hidden="1"/>
    </xf>
    <xf numFmtId="167" fontId="5" fillId="0" borderId="54" xfId="3" applyNumberFormat="1" applyFont="1" applyFill="1" applyBorder="1" applyAlignment="1" applyProtection="1">
      <alignment horizontal="right" vertical="center"/>
      <protection hidden="1"/>
    </xf>
    <xf numFmtId="0" fontId="0" fillId="0" borderId="29" xfId="0" applyBorder="1" applyAlignment="1" applyProtection="1">
      <alignment horizontal="center"/>
      <protection hidden="1"/>
    </xf>
    <xf numFmtId="167" fontId="5" fillId="3" borderId="55" xfId="3" applyNumberFormat="1" applyFont="1" applyFill="1" applyBorder="1" applyAlignment="1" applyProtection="1">
      <alignment horizontal="right" vertical="center"/>
      <protection hidden="1"/>
    </xf>
    <xf numFmtId="167" fontId="5" fillId="3" borderId="54" xfId="3" applyNumberFormat="1" applyFont="1" applyFill="1" applyBorder="1" applyAlignment="1" applyProtection="1">
      <alignment horizontal="right" vertical="center"/>
      <protection hidden="1"/>
    </xf>
    <xf numFmtId="167" fontId="5" fillId="0" borderId="55" xfId="3" applyNumberFormat="1" applyFont="1" applyFill="1" applyBorder="1" applyAlignment="1" applyProtection="1">
      <alignment horizontal="right" vertical="center"/>
      <protection hidden="1"/>
    </xf>
    <xf numFmtId="167" fontId="5" fillId="0" borderId="56" xfId="3" applyNumberFormat="1" applyFont="1" applyFill="1" applyBorder="1" applyAlignment="1" applyProtection="1">
      <alignment horizontal="right" vertical="center"/>
      <protection hidden="1"/>
    </xf>
    <xf numFmtId="167" fontId="5" fillId="2" borderId="53" xfId="3" applyNumberFormat="1" applyFont="1" applyFill="1" applyBorder="1" applyAlignment="1" applyProtection="1">
      <alignment horizontal="right" vertical="center"/>
      <protection hidden="1"/>
    </xf>
    <xf numFmtId="167" fontId="5" fillId="2" borderId="54" xfId="3" applyNumberFormat="1" applyFont="1" applyFill="1" applyBorder="1" applyAlignment="1" applyProtection="1">
      <alignment horizontal="right" vertical="center"/>
      <protection hidden="1"/>
    </xf>
    <xf numFmtId="167" fontId="5" fillId="2" borderId="55" xfId="3" applyNumberFormat="1" applyFont="1" applyFill="1" applyBorder="1" applyAlignment="1" applyProtection="1">
      <alignment horizontal="right" vertical="center"/>
      <protection hidden="1"/>
    </xf>
    <xf numFmtId="167" fontId="5" fillId="2" borderId="56" xfId="3" applyNumberFormat="1" applyFont="1" applyFill="1" applyBorder="1" applyAlignment="1" applyProtection="1">
      <alignment horizontal="right" vertical="center"/>
      <protection hidden="1"/>
    </xf>
    <xf numFmtId="0" fontId="0" fillId="0" borderId="0" xfId="0" applyAlignment="1" applyProtection="1">
      <alignment wrapText="1"/>
      <protection hidden="1"/>
    </xf>
    <xf numFmtId="0" fontId="19" fillId="4" borderId="8" xfId="0" applyFont="1" applyFill="1" applyBorder="1" applyProtection="1">
      <protection hidden="1"/>
    </xf>
    <xf numFmtId="0" fontId="2" fillId="4" borderId="8" xfId="0" applyFont="1" applyFill="1" applyBorder="1" applyProtection="1">
      <protection hidden="1"/>
    </xf>
    <xf numFmtId="0" fontId="2" fillId="4" borderId="10" xfId="0" applyFont="1" applyFill="1" applyBorder="1" applyProtection="1">
      <protection hidden="1"/>
    </xf>
    <xf numFmtId="0" fontId="0" fillId="0" borderId="17" xfId="0" applyBorder="1" applyProtection="1">
      <protection hidden="1"/>
    </xf>
    <xf numFmtId="0" fontId="0" fillId="0" borderId="19" xfId="0" applyBorder="1" applyProtection="1">
      <protection hidden="1"/>
    </xf>
    <xf numFmtId="0" fontId="0" fillId="2" borderId="29" xfId="0" applyFill="1" applyBorder="1" applyProtection="1">
      <protection hidden="1"/>
    </xf>
    <xf numFmtId="0" fontId="0" fillId="2" borderId="0" xfId="0" applyFill="1" applyProtection="1">
      <protection hidden="1"/>
    </xf>
    <xf numFmtId="0" fontId="0" fillId="0" borderId="30" xfId="0" applyBorder="1" applyProtection="1">
      <protection hidden="1"/>
    </xf>
    <xf numFmtId="0" fontId="0" fillId="2" borderId="29" xfId="0" applyFill="1" applyBorder="1" applyAlignment="1" applyProtection="1">
      <alignment horizontal="center"/>
      <protection hidden="1"/>
    </xf>
    <xf numFmtId="0" fontId="10" fillId="2" borderId="0" xfId="0" applyFont="1" applyFill="1" applyAlignment="1" applyProtection="1">
      <alignment horizontal="center" vertical="center" wrapText="1"/>
      <protection hidden="1"/>
    </xf>
    <xf numFmtId="0" fontId="0" fillId="2" borderId="0" xfId="0" applyFill="1" applyAlignment="1" applyProtection="1">
      <alignment horizontal="center"/>
      <protection hidden="1"/>
    </xf>
    <xf numFmtId="0" fontId="11" fillId="0" borderId="29" xfId="0" applyFont="1" applyBorder="1" applyProtection="1">
      <protection hidden="1"/>
    </xf>
    <xf numFmtId="0" fontId="11" fillId="0" borderId="0" xfId="0" applyFont="1" applyProtection="1">
      <protection hidden="1"/>
    </xf>
    <xf numFmtId="0" fontId="11" fillId="0" borderId="30" xfId="0" applyFont="1" applyBorder="1" applyProtection="1">
      <protection hidden="1"/>
    </xf>
    <xf numFmtId="0" fontId="0" fillId="0" borderId="29" xfId="0" applyBorder="1" applyProtection="1">
      <protection hidden="1"/>
    </xf>
    <xf numFmtId="0" fontId="0" fillId="0" borderId="29" xfId="0" applyBorder="1"/>
    <xf numFmtId="0" fontId="0" fillId="0" borderId="20" xfId="0" applyBorder="1"/>
    <xf numFmtId="0" fontId="0" fillId="0" borderId="22" xfId="0" applyBorder="1"/>
    <xf numFmtId="0" fontId="16" fillId="0" borderId="0" xfId="0" applyFont="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1" fontId="11" fillId="0" borderId="0" xfId="0" applyNumberFormat="1" applyFont="1" applyProtection="1">
      <protection hidden="1"/>
    </xf>
    <xf numFmtId="0" fontId="11" fillId="0" borderId="18" xfId="0" applyFont="1" applyBorder="1" applyProtection="1">
      <protection hidden="1"/>
    </xf>
    <xf numFmtId="0" fontId="11" fillId="0" borderId="0" xfId="0" applyFont="1" applyAlignment="1">
      <alignment horizontal="left" vertical="center" indent="1"/>
    </xf>
    <xf numFmtId="0" fontId="21" fillId="0" borderId="0" xfId="0" applyFont="1" applyAlignment="1">
      <alignment horizontal="left" vertical="center" wrapText="1" indent="7"/>
    </xf>
    <xf numFmtId="0" fontId="21" fillId="0" borderId="0" xfId="0" applyFont="1" applyAlignment="1">
      <alignment horizontal="left" vertical="center" wrapText="1" indent="3"/>
    </xf>
    <xf numFmtId="0" fontId="22" fillId="0" borderId="0" xfId="0" applyFont="1" applyAlignment="1">
      <alignment horizontal="left" vertical="center" wrapText="1" indent="6"/>
    </xf>
    <xf numFmtId="168" fontId="22" fillId="0" borderId="0" xfId="0" applyNumberFormat="1" applyFont="1" applyAlignment="1">
      <alignment horizontal="center" vertical="center" wrapText="1"/>
    </xf>
    <xf numFmtId="0" fontId="11" fillId="0" borderId="0" xfId="0" applyFont="1" applyAlignment="1">
      <alignment vertical="center"/>
    </xf>
    <xf numFmtId="0" fontId="2" fillId="0" borderId="0" xfId="0" applyFont="1" applyAlignment="1">
      <alignment wrapText="1"/>
    </xf>
    <xf numFmtId="0" fontId="2" fillId="0" borderId="60" xfId="0" applyFont="1" applyBorder="1" applyAlignment="1">
      <alignment wrapText="1"/>
    </xf>
    <xf numFmtId="0" fontId="23" fillId="0" borderId="60" xfId="0" applyFont="1" applyBorder="1" applyAlignment="1">
      <alignment wrapText="1"/>
    </xf>
    <xf numFmtId="9" fontId="0" fillId="0" borderId="0" xfId="2" applyFont="1" applyAlignment="1">
      <alignment horizontal="right"/>
    </xf>
    <xf numFmtId="164" fontId="0" fillId="0" borderId="0" xfId="2" applyNumberFormat="1" applyFont="1" applyAlignment="1">
      <alignment horizontal="right"/>
    </xf>
    <xf numFmtId="5" fontId="0" fillId="0" borderId="0" xfId="1" applyNumberFormat="1" applyFont="1" applyAlignment="1">
      <alignment horizontal="right"/>
    </xf>
    <xf numFmtId="0" fontId="0" fillId="0" borderId="0" xfId="0" applyAlignment="1">
      <alignment horizontal="right"/>
    </xf>
    <xf numFmtId="164" fontId="0" fillId="0" borderId="0" xfId="2" applyNumberFormat="1" applyFont="1" applyFill="1" applyAlignment="1">
      <alignment horizontal="right"/>
    </xf>
    <xf numFmtId="5" fontId="0" fillId="0" borderId="0" xfId="1" applyNumberFormat="1" applyFont="1" applyFill="1" applyAlignment="1">
      <alignment horizontal="right"/>
    </xf>
    <xf numFmtId="9" fontId="0" fillId="0" borderId="0" xfId="2" applyFont="1" applyFill="1" applyAlignment="1">
      <alignment horizontal="right"/>
    </xf>
    <xf numFmtId="1" fontId="2" fillId="0" borderId="60" xfId="0" applyNumberFormat="1" applyFont="1" applyBorder="1" applyAlignment="1">
      <alignment wrapText="1"/>
    </xf>
    <xf numFmtId="164" fontId="11" fillId="0" borderId="22" xfId="2" applyNumberFormat="1" applyFont="1" applyFill="1" applyBorder="1" applyAlignment="1" applyProtection="1">
      <alignment horizontal="center"/>
      <protection hidden="1"/>
    </xf>
    <xf numFmtId="0" fontId="0" fillId="0" borderId="35" xfId="0" applyBorder="1"/>
    <xf numFmtId="0" fontId="0" fillId="0" borderId="24" xfId="0" applyBorder="1"/>
    <xf numFmtId="0" fontId="2" fillId="0" borderId="61" xfId="0" applyFont="1" applyBorder="1"/>
    <xf numFmtId="166" fontId="0" fillId="0" borderId="0" xfId="2" applyNumberFormat="1" applyFont="1" applyAlignment="1">
      <alignment horizontal="right"/>
    </xf>
    <xf numFmtId="166" fontId="0" fillId="0" borderId="0" xfId="2" applyNumberFormat="1" applyFont="1" applyFill="1" applyAlignment="1">
      <alignment horizontal="right"/>
    </xf>
    <xf numFmtId="0" fontId="20" fillId="0" borderId="0" xfId="0" applyFont="1" applyAlignment="1">
      <alignment horizontal="center" vertical="center" wrapText="1"/>
    </xf>
    <xf numFmtId="0" fontId="0" fillId="0" borderId="0" xfId="0" applyAlignment="1">
      <alignmen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vertical="center"/>
    </xf>
    <xf numFmtId="1" fontId="12" fillId="4" borderId="29" xfId="0" applyNumberFormat="1" applyFont="1" applyFill="1" applyBorder="1" applyAlignment="1" applyProtection="1">
      <alignment horizontal="left"/>
      <protection hidden="1"/>
    </xf>
    <xf numFmtId="1" fontId="12" fillId="4" borderId="0" xfId="0" applyNumberFormat="1" applyFont="1" applyFill="1" applyAlignment="1" applyProtection="1">
      <alignment horizontal="left"/>
      <protection hidden="1"/>
    </xf>
    <xf numFmtId="1" fontId="12" fillId="4" borderId="30" xfId="0" applyNumberFormat="1" applyFont="1" applyFill="1" applyBorder="1" applyAlignment="1" applyProtection="1">
      <alignment horizontal="left"/>
      <protection hidden="1"/>
    </xf>
    <xf numFmtId="0" fontId="4" fillId="0" borderId="0" xfId="0" applyFont="1" applyAlignment="1" applyProtection="1">
      <alignment horizontal="center"/>
      <protection hidden="1"/>
    </xf>
    <xf numFmtId="0" fontId="2" fillId="4" borderId="50" xfId="0" applyFont="1" applyFill="1" applyBorder="1" applyAlignment="1" applyProtection="1">
      <alignment horizontal="left"/>
      <protection hidden="1"/>
    </xf>
    <xf numFmtId="0" fontId="2" fillId="4" borderId="51" xfId="0" applyFont="1" applyFill="1" applyBorder="1" applyAlignment="1" applyProtection="1">
      <alignment horizontal="left"/>
      <protection hidden="1"/>
    </xf>
    <xf numFmtId="0" fontId="6" fillId="0" borderId="0" xfId="0" applyFont="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3" xfId="0" applyFont="1" applyFill="1" applyBorder="1" applyAlignment="1" applyProtection="1">
      <alignment horizontal="center"/>
      <protection hidden="1"/>
    </xf>
    <xf numFmtId="0" fontId="0" fillId="2" borderId="10" xfId="0" applyFill="1" applyBorder="1" applyAlignment="1" applyProtection="1">
      <alignment horizontal="left"/>
      <protection locked="0" hidden="1"/>
    </xf>
    <xf numFmtId="0" fontId="0" fillId="2" borderId="12" xfId="0" applyFill="1" applyBorder="1" applyAlignment="1" applyProtection="1">
      <alignment horizontal="left"/>
      <protection locked="0" hidden="1"/>
    </xf>
    <xf numFmtId="0" fontId="3" fillId="0" borderId="4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2" fillId="4" borderId="5" xfId="0" applyFont="1" applyFill="1" applyBorder="1" applyAlignment="1" applyProtection="1">
      <alignment horizontal="center" vertical="center" wrapText="1"/>
      <protection hidden="1"/>
    </xf>
    <xf numFmtId="0" fontId="2" fillId="4" borderId="57"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165" fontId="2" fillId="4" borderId="6" xfId="0" applyNumberFormat="1" applyFont="1" applyFill="1" applyBorder="1" applyAlignment="1" applyProtection="1">
      <alignment horizontal="center" vertical="center" wrapText="1"/>
      <protection hidden="1"/>
    </xf>
    <xf numFmtId="164" fontId="2" fillId="4" borderId="6" xfId="2" applyNumberFormat="1" applyFont="1" applyFill="1" applyBorder="1" applyAlignment="1" applyProtection="1">
      <alignment horizontal="center" vertical="center" wrapText="1"/>
      <protection hidden="1"/>
    </xf>
    <xf numFmtId="164" fontId="2" fillId="4" borderId="7" xfId="2" applyNumberFormat="1" applyFont="1" applyFill="1" applyBorder="1" applyAlignment="1" applyProtection="1">
      <alignment horizontal="center" vertical="center" wrapText="1"/>
      <protection hidden="1"/>
    </xf>
    <xf numFmtId="0" fontId="11" fillId="0" borderId="48"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5" fillId="0" borderId="0" xfId="0" applyFont="1" applyAlignment="1" applyProtection="1">
      <alignment horizontal="center"/>
      <protection hidden="1"/>
    </xf>
    <xf numFmtId="0" fontId="14" fillId="0" borderId="0" xfId="0" applyFont="1" applyAlignment="1" applyProtection="1">
      <alignment horizontal="center" vertical="top"/>
      <protection hidden="1"/>
    </xf>
    <xf numFmtId="0" fontId="2" fillId="4" borderId="2" xfId="0" applyFont="1" applyFill="1" applyBorder="1" applyAlignment="1" applyProtection="1">
      <alignment horizontal="left"/>
      <protection hidden="1"/>
    </xf>
    <xf numFmtId="0" fontId="0" fillId="2" borderId="2" xfId="0" applyFill="1" applyBorder="1" applyAlignment="1" applyProtection="1">
      <alignment horizontal="left"/>
      <protection locked="0" hidden="1"/>
    </xf>
    <xf numFmtId="0" fontId="7" fillId="3" borderId="36" xfId="0" applyFont="1" applyFill="1" applyBorder="1" applyAlignment="1" applyProtection="1">
      <alignment horizontal="center" vertical="center" wrapText="1"/>
      <protection hidden="1"/>
    </xf>
    <xf numFmtId="0" fontId="7" fillId="3" borderId="49" xfId="0" applyFont="1" applyFill="1" applyBorder="1" applyAlignment="1" applyProtection="1">
      <alignment horizontal="center" vertical="center" wrapText="1"/>
      <protection hidden="1"/>
    </xf>
    <xf numFmtId="164" fontId="1" fillId="3" borderId="44" xfId="2" applyNumberFormat="1" applyFont="1" applyFill="1" applyBorder="1" applyAlignment="1" applyProtection="1">
      <alignment horizontal="right" vertical="center"/>
      <protection hidden="1"/>
    </xf>
    <xf numFmtId="164" fontId="1" fillId="3" borderId="45" xfId="2" applyNumberFormat="1" applyFont="1" applyFill="1" applyBorder="1" applyAlignment="1" applyProtection="1">
      <alignment horizontal="right" vertical="center"/>
      <protection hidden="1"/>
    </xf>
    <xf numFmtId="0" fontId="17" fillId="3" borderId="26" xfId="2" applyNumberFormat="1" applyFont="1" applyFill="1" applyBorder="1" applyAlignment="1" applyProtection="1">
      <alignment horizontal="center" vertical="center"/>
      <protection hidden="1"/>
    </xf>
    <xf numFmtId="0" fontId="17" fillId="3" borderId="33" xfId="2" applyNumberFormat="1" applyFont="1" applyFill="1" applyBorder="1" applyAlignment="1" applyProtection="1">
      <alignment horizontal="center" vertical="center"/>
      <protection hidden="1"/>
    </xf>
    <xf numFmtId="0" fontId="5" fillId="3" borderId="25"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9" fontId="5" fillId="3" borderId="25" xfId="2" applyFont="1" applyFill="1" applyBorder="1" applyAlignment="1" applyProtection="1">
      <alignment horizontal="center" vertical="center" wrapText="1"/>
      <protection hidden="1"/>
    </xf>
    <xf numFmtId="9" fontId="5" fillId="3" borderId="4" xfId="2" applyFont="1" applyFill="1" applyBorder="1" applyAlignment="1" applyProtection="1">
      <alignment horizontal="center" vertical="center" wrapText="1"/>
      <protection hidden="1"/>
    </xf>
    <xf numFmtId="9" fontId="1" fillId="3" borderId="46" xfId="2" applyFont="1" applyFill="1" applyBorder="1" applyAlignment="1" applyProtection="1">
      <alignment horizontal="right" vertical="center"/>
      <protection hidden="1"/>
    </xf>
    <xf numFmtId="9" fontId="1" fillId="3" borderId="21" xfId="2" applyFont="1" applyFill="1" applyBorder="1" applyAlignment="1" applyProtection="1">
      <alignment horizontal="right" vertical="center"/>
      <protection hidden="1"/>
    </xf>
    <xf numFmtId="9" fontId="1" fillId="3" borderId="47" xfId="2" applyFont="1" applyFill="1" applyBorder="1" applyAlignment="1" applyProtection="1">
      <alignment horizontal="right" vertical="center"/>
      <protection hidden="1"/>
    </xf>
    <xf numFmtId="9" fontId="1" fillId="3" borderId="40" xfId="2" applyFont="1" applyFill="1" applyBorder="1" applyAlignment="1" applyProtection="1">
      <alignment horizontal="right" vertical="center"/>
      <protection hidden="1"/>
    </xf>
    <xf numFmtId="164" fontId="0" fillId="2" borderId="0" xfId="2" applyNumberFormat="1" applyFont="1" applyFill="1" applyBorder="1" applyAlignment="1" applyProtection="1">
      <alignment horizontal="right" vertical="center"/>
      <protection hidden="1"/>
    </xf>
    <xf numFmtId="164" fontId="0" fillId="2" borderId="1" xfId="2" applyNumberFormat="1" applyFont="1" applyFill="1" applyBorder="1" applyAlignment="1" applyProtection="1">
      <alignment horizontal="right" vertical="center"/>
      <protection hidden="1"/>
    </xf>
    <xf numFmtId="164" fontId="0" fillId="2" borderId="43" xfId="2" applyNumberFormat="1" applyFont="1" applyFill="1" applyBorder="1" applyAlignment="1" applyProtection="1">
      <alignment horizontal="right" vertical="center"/>
      <protection hidden="1"/>
    </xf>
    <xf numFmtId="164" fontId="0" fillId="2" borderId="41" xfId="2" applyNumberFormat="1" applyFont="1" applyFill="1" applyBorder="1" applyAlignment="1" applyProtection="1">
      <alignment horizontal="right" vertical="center"/>
      <protection hidden="1"/>
    </xf>
    <xf numFmtId="164" fontId="1" fillId="2" borderId="27" xfId="2" applyNumberFormat="1" applyFont="1" applyFill="1" applyBorder="1" applyAlignment="1" applyProtection="1">
      <alignment horizontal="right" vertical="center"/>
      <protection hidden="1"/>
    </xf>
    <xf numFmtId="164" fontId="1" fillId="2" borderId="14" xfId="2" applyNumberFormat="1" applyFont="1" applyFill="1" applyBorder="1" applyAlignment="1" applyProtection="1">
      <alignment horizontal="right" vertical="center"/>
      <protection hidden="1"/>
    </xf>
    <xf numFmtId="164" fontId="0" fillId="3" borderId="43" xfId="2" applyNumberFormat="1" applyFont="1" applyFill="1" applyBorder="1" applyAlignment="1" applyProtection="1">
      <alignment horizontal="right" vertical="center"/>
      <protection hidden="1"/>
    </xf>
    <xf numFmtId="164" fontId="0" fillId="3" borderId="0" xfId="2" applyNumberFormat="1" applyFont="1" applyFill="1" applyBorder="1" applyAlignment="1" applyProtection="1">
      <alignment horizontal="right" vertical="center"/>
      <protection hidden="1"/>
    </xf>
    <xf numFmtId="0" fontId="6" fillId="3" borderId="52" xfId="0" applyFont="1" applyFill="1" applyBorder="1" applyAlignment="1" applyProtection="1">
      <alignment horizontal="left" vertical="center" wrapText="1"/>
      <protection hidden="1"/>
    </xf>
    <xf numFmtId="0" fontId="6" fillId="3" borderId="31" xfId="0" applyFont="1" applyFill="1" applyBorder="1" applyAlignment="1" applyProtection="1">
      <alignment horizontal="left" vertical="center" wrapText="1"/>
      <protection hidden="1"/>
    </xf>
    <xf numFmtId="0" fontId="6" fillId="3" borderId="47" xfId="0" applyFont="1" applyFill="1" applyBorder="1" applyAlignment="1" applyProtection="1">
      <alignment horizontal="right" vertical="center"/>
      <protection hidden="1"/>
    </xf>
    <xf numFmtId="0" fontId="6" fillId="3" borderId="40" xfId="0" applyFont="1" applyFill="1" applyBorder="1" applyAlignment="1" applyProtection="1">
      <alignment horizontal="right" vertical="center"/>
      <protection hidden="1"/>
    </xf>
    <xf numFmtId="0" fontId="6" fillId="2" borderId="49" xfId="0" applyFont="1" applyFill="1" applyBorder="1" applyAlignment="1" applyProtection="1">
      <alignment horizontal="left" vertical="center" wrapText="1"/>
      <protection hidden="1"/>
    </xf>
    <xf numFmtId="0" fontId="6" fillId="2" borderId="13" xfId="0" applyFont="1" applyFill="1" applyBorder="1" applyAlignment="1" applyProtection="1">
      <alignment horizontal="left" vertical="center" wrapText="1"/>
      <protection hidden="1"/>
    </xf>
    <xf numFmtId="164" fontId="1" fillId="3" borderId="27" xfId="2" applyNumberFormat="1" applyFont="1" applyFill="1" applyBorder="1" applyAlignment="1" applyProtection="1">
      <alignment horizontal="right" vertical="center"/>
      <protection hidden="1"/>
    </xf>
    <xf numFmtId="166" fontId="0" fillId="2" borderId="0" xfId="2"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0" fontId="6" fillId="3" borderId="49" xfId="0" applyFont="1" applyFill="1" applyBorder="1" applyAlignment="1" applyProtection="1">
      <alignment horizontal="left" vertical="center" wrapText="1"/>
      <protection hidden="1"/>
    </xf>
    <xf numFmtId="164" fontId="0" fillId="2" borderId="46" xfId="2" applyNumberFormat="1" applyFont="1" applyFill="1" applyBorder="1" applyAlignment="1" applyProtection="1">
      <alignment horizontal="right" vertical="center"/>
      <protection hidden="1"/>
    </xf>
    <xf numFmtId="164" fontId="0" fillId="2" borderId="44" xfId="2" applyNumberFormat="1" applyFont="1" applyFill="1" applyBorder="1" applyAlignment="1" applyProtection="1">
      <alignment horizontal="right" vertical="center"/>
      <protection hidden="1"/>
    </xf>
    <xf numFmtId="164" fontId="1" fillId="2" borderId="26" xfId="2" applyNumberFormat="1" applyFont="1" applyFill="1" applyBorder="1" applyAlignment="1" applyProtection="1">
      <alignment horizontal="right" vertical="center"/>
      <protection hidden="1"/>
    </xf>
    <xf numFmtId="0" fontId="6" fillId="2" borderId="52" xfId="0" applyFont="1" applyFill="1" applyBorder="1" applyAlignment="1" applyProtection="1">
      <alignment horizontal="left" vertical="center" wrapText="1"/>
      <protection hidden="1"/>
    </xf>
    <xf numFmtId="0" fontId="2" fillId="4" borderId="2" xfId="0" applyFont="1" applyFill="1" applyBorder="1" applyAlignment="1" applyProtection="1">
      <alignment horizontal="center"/>
      <protection hidden="1"/>
    </xf>
    <xf numFmtId="0" fontId="15" fillId="2" borderId="41" xfId="0" applyFont="1" applyFill="1" applyBorder="1" applyAlignment="1" applyProtection="1">
      <alignment horizontal="center" vertical="center"/>
      <protection hidden="1"/>
    </xf>
    <xf numFmtId="0" fontId="15" fillId="2" borderId="4" xfId="0" applyFont="1" applyFill="1" applyBorder="1" applyAlignment="1" applyProtection="1">
      <alignment horizontal="center" vertical="center"/>
      <protection hidden="1"/>
    </xf>
    <xf numFmtId="0" fontId="15" fillId="2" borderId="15" xfId="0" applyFont="1" applyFill="1" applyBorder="1" applyAlignment="1" applyProtection="1">
      <alignment horizontal="center" vertical="center"/>
      <protection hidden="1"/>
    </xf>
    <xf numFmtId="0" fontId="15" fillId="2" borderId="44" xfId="0" applyFont="1" applyFill="1" applyBorder="1" applyAlignment="1" applyProtection="1">
      <alignment horizontal="center" vertical="center"/>
      <protection hidden="1"/>
    </xf>
    <xf numFmtId="0" fontId="15" fillId="2" borderId="25" xfId="0" applyFont="1" applyFill="1" applyBorder="1" applyAlignment="1" applyProtection="1">
      <alignment horizontal="center" vertical="center"/>
      <protection hidden="1"/>
    </xf>
    <xf numFmtId="0" fontId="15" fillId="2" borderId="47" xfId="0" applyFont="1" applyFill="1" applyBorder="1" applyAlignment="1" applyProtection="1">
      <alignment horizontal="center" vertical="center"/>
      <protection hidden="1"/>
    </xf>
    <xf numFmtId="164" fontId="1" fillId="4" borderId="27" xfId="2" applyNumberFormat="1" applyFont="1" applyFill="1" applyBorder="1" applyAlignment="1" applyProtection="1">
      <alignment horizontal="right" vertical="center"/>
      <protection hidden="1"/>
    </xf>
    <xf numFmtId="164" fontId="1" fillId="0" borderId="27" xfId="2" applyNumberFormat="1" applyFont="1" applyFill="1" applyBorder="1" applyAlignment="1" applyProtection="1">
      <alignment horizontal="right" vertical="center"/>
      <protection hidden="1"/>
    </xf>
    <xf numFmtId="164" fontId="0" fillId="4" borderId="27" xfId="2" applyNumberFormat="1" applyFont="1" applyFill="1" applyBorder="1" applyAlignment="1" applyProtection="1">
      <alignment horizontal="right" vertical="center"/>
      <protection hidden="1"/>
    </xf>
    <xf numFmtId="164" fontId="1" fillId="0" borderId="14" xfId="2" applyNumberFormat="1" applyFont="1" applyFill="1" applyBorder="1" applyAlignment="1" applyProtection="1">
      <alignment horizontal="right" vertical="center"/>
      <protection hidden="1"/>
    </xf>
    <xf numFmtId="0" fontId="0" fillId="0" borderId="0" xfId="0" applyAlignment="1" applyProtection="1">
      <alignment horizontal="left" wrapText="1"/>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42"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41" xfId="0" applyFont="1" applyFill="1" applyBorder="1" applyAlignment="1" applyProtection="1">
      <alignment horizontal="center" vertical="center"/>
      <protection hidden="1"/>
    </xf>
    <xf numFmtId="0" fontId="18" fillId="3" borderId="26" xfId="2" applyNumberFormat="1" applyFont="1" applyFill="1" applyBorder="1" applyAlignment="1" applyProtection="1">
      <alignment horizontal="center" vertical="center"/>
      <protection hidden="1"/>
    </xf>
    <xf numFmtId="0" fontId="18" fillId="3" borderId="33" xfId="2" applyNumberFormat="1" applyFont="1" applyFill="1" applyBorder="1" applyAlignment="1" applyProtection="1">
      <alignment horizontal="center" vertical="center"/>
      <protection hidden="1"/>
    </xf>
    <xf numFmtId="9" fontId="3" fillId="3" borderId="39" xfId="2" applyFont="1" applyFill="1" applyBorder="1" applyAlignment="1" applyProtection="1">
      <alignment horizontal="center" vertical="center" wrapText="1"/>
      <protection hidden="1"/>
    </xf>
    <xf numFmtId="9" fontId="3" fillId="3" borderId="27" xfId="2" applyFont="1" applyFill="1" applyBorder="1" applyAlignment="1" applyProtection="1">
      <alignment horizontal="center" vertical="center" wrapText="1"/>
      <protection hidden="1"/>
    </xf>
    <xf numFmtId="9" fontId="3" fillId="3" borderId="14" xfId="2" applyFont="1" applyFill="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15" fillId="0" borderId="21" xfId="0" applyFont="1" applyBorder="1" applyAlignment="1" applyProtection="1">
      <alignment horizontal="center" vertical="center"/>
      <protection hidden="1"/>
    </xf>
    <xf numFmtId="0" fontId="0" fillId="4" borderId="23" xfId="0" applyFill="1" applyBorder="1" applyAlignment="1" applyProtection="1">
      <alignment horizontal="center"/>
      <protection hidden="1"/>
    </xf>
    <xf numFmtId="0" fontId="0" fillId="4" borderId="24" xfId="0" applyFill="1" applyBorder="1" applyAlignment="1" applyProtection="1">
      <alignment horizontal="center"/>
      <protection hidden="1"/>
    </xf>
    <xf numFmtId="0" fontId="3" fillId="0" borderId="21" xfId="0" applyFont="1" applyBorder="1" applyAlignment="1" applyProtection="1">
      <alignment horizontal="center"/>
      <protection hidden="1"/>
    </xf>
    <xf numFmtId="164" fontId="0" fillId="2" borderId="42" xfId="2" applyNumberFormat="1" applyFont="1" applyFill="1" applyBorder="1" applyAlignment="1" applyProtection="1">
      <alignment horizontal="center" vertical="center"/>
      <protection hidden="1"/>
    </xf>
    <xf numFmtId="164" fontId="0" fillId="2" borderId="43" xfId="2" applyNumberFormat="1" applyFont="1" applyFill="1" applyBorder="1" applyAlignment="1" applyProtection="1">
      <alignment horizontal="center" vertical="center"/>
      <protection hidden="1"/>
    </xf>
    <xf numFmtId="0" fontId="2" fillId="2" borderId="23" xfId="0" applyFont="1" applyFill="1" applyBorder="1" applyAlignment="1" applyProtection="1">
      <alignment horizontal="left" vertical="center" wrapText="1"/>
      <protection hidden="1"/>
    </xf>
    <xf numFmtId="0" fontId="2" fillId="2" borderId="35" xfId="0" applyFont="1" applyFill="1" applyBorder="1" applyAlignment="1" applyProtection="1">
      <alignment horizontal="left" vertical="center" wrapText="1"/>
      <protection hidden="1"/>
    </xf>
    <xf numFmtId="164" fontId="0" fillId="2" borderId="36" xfId="2" applyNumberFormat="1" applyFont="1" applyFill="1" applyBorder="1" applyAlignment="1" applyProtection="1">
      <alignment horizontal="center" vertical="center"/>
      <protection hidden="1"/>
    </xf>
    <xf numFmtId="164" fontId="0" fillId="2" borderId="49" xfId="2" applyNumberFormat="1" applyFont="1" applyFill="1" applyBorder="1" applyAlignment="1" applyProtection="1">
      <alignment horizontal="center" vertical="center"/>
      <protection hidden="1"/>
    </xf>
    <xf numFmtId="164" fontId="0" fillId="2" borderId="38" xfId="2" applyNumberFormat="1" applyFont="1" applyFill="1" applyBorder="1" applyAlignment="1" applyProtection="1">
      <alignment horizontal="center" vertical="center"/>
      <protection hidden="1"/>
    </xf>
    <xf numFmtId="164" fontId="0" fillId="2" borderId="34" xfId="2" applyNumberFormat="1" applyFont="1" applyFill="1" applyBorder="1" applyAlignment="1" applyProtection="1">
      <alignment horizontal="center" vertical="center"/>
      <protection hidden="1"/>
    </xf>
    <xf numFmtId="9" fontId="0" fillId="2" borderId="39" xfId="2" applyFont="1" applyFill="1" applyBorder="1" applyAlignment="1" applyProtection="1">
      <alignment horizontal="center" vertical="center"/>
      <protection hidden="1"/>
    </xf>
    <xf numFmtId="9" fontId="0" fillId="2" borderId="27" xfId="2" applyFont="1" applyFill="1" applyBorder="1" applyAlignment="1" applyProtection="1">
      <alignment horizontal="center" vertical="center"/>
      <protection hidden="1"/>
    </xf>
    <xf numFmtId="0" fontId="2" fillId="4" borderId="38"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9" fontId="2" fillId="4" borderId="39" xfId="2" applyFont="1" applyFill="1" applyBorder="1" applyAlignment="1" applyProtection="1">
      <alignment horizontal="center" vertical="center" wrapText="1"/>
      <protection hidden="1"/>
    </xf>
    <xf numFmtId="9" fontId="2" fillId="4" borderId="14" xfId="2" applyFont="1" applyFill="1" applyBorder="1" applyAlignment="1" applyProtection="1">
      <alignment horizontal="center" vertical="center" wrapText="1"/>
      <protection hidden="1"/>
    </xf>
    <xf numFmtId="164" fontId="0" fillId="4" borderId="49" xfId="2" applyNumberFormat="1" applyFont="1" applyFill="1" applyBorder="1" applyAlignment="1" applyProtection="1">
      <alignment horizontal="center" vertical="center"/>
      <protection hidden="1"/>
    </xf>
    <xf numFmtId="164" fontId="0" fillId="4" borderId="34" xfId="2" applyNumberFormat="1" applyFont="1" applyFill="1" applyBorder="1" applyAlignment="1" applyProtection="1">
      <alignment horizontal="center" vertical="center"/>
      <protection hidden="1"/>
    </xf>
    <xf numFmtId="9" fontId="0" fillId="4" borderId="27" xfId="2" applyFont="1" applyFill="1" applyBorder="1" applyAlignment="1" applyProtection="1">
      <alignment horizontal="center" vertical="center"/>
      <protection hidden="1"/>
    </xf>
    <xf numFmtId="164" fontId="0" fillId="2" borderId="32" xfId="2" applyNumberFormat="1" applyFont="1" applyFill="1" applyBorder="1" applyAlignment="1" applyProtection="1">
      <alignment horizontal="center" vertical="center"/>
      <protection hidden="1"/>
    </xf>
    <xf numFmtId="0" fontId="2" fillId="2" borderId="28" xfId="0" applyFont="1" applyFill="1" applyBorder="1" applyAlignment="1" applyProtection="1">
      <alignment horizontal="left" vertical="center" wrapText="1"/>
      <protection hidden="1"/>
    </xf>
    <xf numFmtId="164" fontId="0" fillId="4" borderId="43" xfId="2" applyNumberFormat="1" applyFont="1" applyFill="1" applyBorder="1" applyAlignment="1" applyProtection="1">
      <alignment horizontal="center" vertical="center"/>
      <protection hidden="1"/>
    </xf>
    <xf numFmtId="0" fontId="2" fillId="4" borderId="35" xfId="0" applyFont="1" applyFill="1" applyBorder="1" applyAlignment="1" applyProtection="1">
      <alignment horizontal="left" vertical="center" wrapText="1"/>
      <protection hidden="1"/>
    </xf>
    <xf numFmtId="164" fontId="0" fillId="2" borderId="41" xfId="2" applyNumberFormat="1" applyFont="1" applyFill="1" applyBorder="1" applyAlignment="1" applyProtection="1">
      <alignment horizontal="center" vertical="center"/>
      <protection hidden="1"/>
    </xf>
    <xf numFmtId="9" fontId="0" fillId="2" borderId="14" xfId="2" applyFont="1" applyFill="1" applyBorder="1" applyAlignment="1" applyProtection="1">
      <alignment horizontal="center" vertical="center"/>
      <protection hidden="1"/>
    </xf>
    <xf numFmtId="166" fontId="0" fillId="2" borderId="43" xfId="1" applyNumberFormat="1" applyFont="1" applyFill="1" applyBorder="1" applyAlignment="1" applyProtection="1">
      <alignment horizontal="center" vertical="center"/>
      <protection hidden="1"/>
    </xf>
    <xf numFmtId="166" fontId="0" fillId="2" borderId="34" xfId="2" applyNumberFormat="1" applyFont="1" applyFill="1" applyBorder="1" applyAlignment="1" applyProtection="1">
      <alignment horizontal="center" vertical="center"/>
      <protection hidden="1"/>
    </xf>
    <xf numFmtId="0" fontId="2" fillId="4" borderId="29" xfId="0" applyFont="1" applyFill="1" applyBorder="1" applyAlignment="1" applyProtection="1">
      <alignment horizontal="left" vertical="center" wrapText="1"/>
      <protection hidden="1"/>
    </xf>
    <xf numFmtId="0" fontId="8" fillId="2" borderId="2" xfId="0" applyFont="1" applyFill="1" applyBorder="1" applyAlignment="1" applyProtection="1">
      <alignment horizontal="center"/>
      <protection locked="0" hidden="1"/>
    </xf>
    <xf numFmtId="0" fontId="8" fillId="2" borderId="9" xfId="0" applyFont="1" applyFill="1" applyBorder="1" applyAlignment="1" applyProtection="1">
      <alignment horizontal="center"/>
      <protection locked="0" hidden="1"/>
    </xf>
    <xf numFmtId="0" fontId="0" fillId="2" borderId="2" xfId="0" applyFill="1" applyBorder="1" applyAlignment="1" applyProtection="1">
      <alignment horizontal="center"/>
      <protection locked="0" hidden="1"/>
    </xf>
    <xf numFmtId="0" fontId="0" fillId="2" borderId="9" xfId="0" applyFill="1" applyBorder="1" applyAlignment="1" applyProtection="1">
      <alignment horizontal="center"/>
      <protection locked="0" hidden="1"/>
    </xf>
    <xf numFmtId="0" fontId="0" fillId="2" borderId="11" xfId="0" applyFill="1" applyBorder="1" applyAlignment="1" applyProtection="1">
      <alignment horizontal="center"/>
      <protection locked="0" hidden="1"/>
    </xf>
    <xf numFmtId="0" fontId="0" fillId="2" borderId="12" xfId="0" applyFill="1" applyBorder="1" applyAlignment="1" applyProtection="1">
      <alignment horizontal="center"/>
      <protection locked="0" hidden="1"/>
    </xf>
    <xf numFmtId="164" fontId="0" fillId="2" borderId="31" xfId="2" applyNumberFormat="1" applyFont="1" applyFill="1" applyBorder="1" applyAlignment="1" applyProtection="1">
      <alignment horizontal="center" vertical="center"/>
      <protection hidden="1"/>
    </xf>
    <xf numFmtId="0" fontId="2" fillId="2" borderId="29" xfId="0" applyFont="1" applyFill="1" applyBorder="1" applyAlignment="1" applyProtection="1">
      <alignment horizontal="left" vertical="center" wrapText="1"/>
      <protection hidden="1"/>
    </xf>
    <xf numFmtId="0" fontId="2" fillId="2" borderId="20" xfId="0" applyFont="1" applyFill="1" applyBorder="1" applyAlignment="1" applyProtection="1">
      <alignment horizontal="left" vertical="center" wrapText="1"/>
      <protection hidden="1"/>
    </xf>
    <xf numFmtId="0" fontId="2" fillId="4" borderId="23" xfId="0" applyFont="1" applyFill="1" applyBorder="1" applyAlignment="1" applyProtection="1">
      <alignment horizontal="center"/>
      <protection hidden="1"/>
    </xf>
    <xf numFmtId="0" fontId="2" fillId="4" borderId="24" xfId="0" applyFont="1" applyFill="1" applyBorder="1" applyAlignment="1" applyProtection="1">
      <alignment horizontal="center"/>
      <protection hidden="1"/>
    </xf>
    <xf numFmtId="0" fontId="7" fillId="2" borderId="0" xfId="0" applyFont="1" applyFill="1" applyAlignment="1" applyProtection="1">
      <alignment horizontal="center" vertical="center" wrapText="1"/>
      <protection hidden="1"/>
    </xf>
    <xf numFmtId="0" fontId="11" fillId="0" borderId="29" xfId="0" applyFont="1" applyBorder="1" applyAlignment="1" applyProtection="1">
      <alignment horizontal="left" wrapText="1"/>
      <protection hidden="1"/>
    </xf>
    <xf numFmtId="0" fontId="11" fillId="0" borderId="0" xfId="0" applyFont="1" applyAlignment="1" applyProtection="1">
      <alignment horizontal="left" wrapText="1"/>
      <protection hidden="1"/>
    </xf>
    <xf numFmtId="0" fontId="11" fillId="0" borderId="30" xfId="0" applyFont="1" applyBorder="1" applyAlignment="1" applyProtection="1">
      <alignment horizontal="left" wrapText="1"/>
      <protection hidden="1"/>
    </xf>
    <xf numFmtId="1" fontId="11" fillId="0" borderId="20" xfId="0" applyNumberFormat="1" applyFont="1" applyBorder="1" applyAlignment="1" applyProtection="1">
      <alignment horizontal="left" wrapText="1"/>
      <protection hidden="1"/>
    </xf>
    <xf numFmtId="1" fontId="11" fillId="0" borderId="21" xfId="0" applyNumberFormat="1" applyFont="1" applyBorder="1" applyAlignment="1" applyProtection="1">
      <alignment horizontal="left" wrapText="1"/>
      <protection hidden="1"/>
    </xf>
    <xf numFmtId="1" fontId="11" fillId="0" borderId="22" xfId="0" applyNumberFormat="1" applyFont="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166" fontId="0" fillId="2" borderId="49" xfId="2" applyNumberFormat="1" applyFont="1" applyFill="1" applyBorder="1" applyAlignment="1" applyProtection="1">
      <alignment horizontal="center" vertical="center"/>
      <protection hidden="1"/>
    </xf>
    <xf numFmtId="0" fontId="2" fillId="2" borderId="17" xfId="0" applyFont="1" applyFill="1" applyBorder="1" applyAlignment="1" applyProtection="1">
      <alignment horizontal="left" vertical="center" wrapText="1"/>
      <protection hidden="1"/>
    </xf>
    <xf numFmtId="0" fontId="7" fillId="2" borderId="0" xfId="0" applyFont="1" applyFill="1" applyAlignment="1" applyProtection="1">
      <alignment horizontal="center" vertical="top" wrapText="1"/>
      <protection hidden="1"/>
    </xf>
    <xf numFmtId="0" fontId="9" fillId="2" borderId="0" xfId="0" applyFont="1" applyFill="1" applyAlignment="1" applyProtection="1">
      <alignment horizontal="center"/>
      <protection hidden="1"/>
    </xf>
    <xf numFmtId="9" fontId="0" fillId="2" borderId="33" xfId="2" applyFont="1" applyFill="1" applyBorder="1" applyAlignment="1" applyProtection="1">
      <alignment horizontal="center" vertical="center"/>
      <protection hidden="1"/>
    </xf>
    <xf numFmtId="0" fontId="0" fillId="0" borderId="0" xfId="0" applyAlignment="1">
      <alignment horizontal="center"/>
    </xf>
    <xf numFmtId="0" fontId="2" fillId="0" borderId="58" xfId="0" applyFont="1" applyBorder="1" applyAlignment="1">
      <alignment horizontal="center" wrapText="1"/>
    </xf>
    <xf numFmtId="0" fontId="2" fillId="0" borderId="59" xfId="0" applyFont="1" applyBorder="1" applyAlignment="1">
      <alignment horizont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pplyProtection="1">
      <alignment horizontal="center" wrapText="1"/>
      <protection hidden="1"/>
    </xf>
    <xf numFmtId="0" fontId="2" fillId="0" borderId="19" xfId="0" applyFont="1" applyBorder="1" applyAlignment="1" applyProtection="1">
      <alignment horizontal="center" wrapText="1"/>
      <protection hidden="1"/>
    </xf>
    <xf numFmtId="0" fontId="2" fillId="0" borderId="20" xfId="0" applyFont="1" applyBorder="1" applyAlignment="1" applyProtection="1">
      <alignment horizontal="center" wrapText="1"/>
      <protection hidden="1"/>
    </xf>
    <xf numFmtId="0" fontId="2" fillId="0" borderId="22" xfId="0" applyFont="1" applyBorder="1" applyAlignment="1" applyProtection="1">
      <alignment horizontal="center" wrapText="1"/>
      <protection hidden="1"/>
    </xf>
    <xf numFmtId="0" fontId="0" fillId="0" borderId="0" xfId="0" applyAlignment="1">
      <alignment horizontal="center" vertical="center" wrapText="1"/>
    </xf>
    <xf numFmtId="0" fontId="0" fillId="0" borderId="0" xfId="0" applyAlignment="1">
      <alignment horizontal="center" vertical="center"/>
    </xf>
  </cellXfs>
  <cellStyles count="4">
    <cellStyle name="Comma" xfId="3" builtinId="3"/>
    <cellStyle name="Currency" xfId="1" builtinId="4"/>
    <cellStyle name="Normal" xfId="0" builtinId="0"/>
    <cellStyle name="Percent" xfId="2" builtinId="5"/>
  </cellStyles>
  <dxfs count="41">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B050"/>
      </font>
      <fill>
        <patternFill>
          <bgColor rgb="FFAFC3D5"/>
        </patternFill>
      </fill>
    </dxf>
    <dxf>
      <font>
        <color rgb="FF00B050"/>
      </font>
      <fill>
        <patternFill patternType="solid">
          <bgColor rgb="FFAFC3D5"/>
        </patternFill>
      </fill>
    </dxf>
    <dxf>
      <font>
        <color rgb="FFFF0000"/>
      </font>
      <fill>
        <patternFill>
          <bgColor rgb="FFAFC3D5"/>
        </patternFill>
      </fill>
    </dxf>
    <dxf>
      <font>
        <color rgb="FFFF0000"/>
      </font>
      <fill>
        <patternFill>
          <bgColor rgb="FFAFC3D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s>
  <tableStyles count="0" defaultTableStyle="TableStyleMedium2" defaultPivotStyle="PivotStyleLight16"/>
  <colors>
    <mruColors>
      <color rgb="FFAFC3D5"/>
      <color rgb="FFFF0915"/>
      <color rgb="FFAFC7D5"/>
      <color rgb="FF305496"/>
      <color rgb="FFE1E5EB"/>
      <color rgb="FFE1E5EF"/>
      <color rgb="FFE1D7EF"/>
      <color rgb="FF2F75B5"/>
      <color rgb="FFFFC7CE"/>
      <color rgb="FFFF9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35465332721234E-2"/>
          <c:y val="1.938194105548955E-2"/>
          <c:w val="0.92016451703178304"/>
          <c:h val="0.64443233163336378"/>
        </c:manualLayout>
      </c:layout>
      <c:barChart>
        <c:barDir val="col"/>
        <c:grouping val="clustered"/>
        <c:varyColors val="0"/>
        <c:ser>
          <c:idx val="0"/>
          <c:order val="0"/>
          <c:tx>
            <c:strRef>
              <c:f>Worksheet!$M$9</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a:scene3d>
              <a:camera prst="orthographicFront"/>
              <a:lightRig rig="threePt" dir="t"/>
            </a:scene3d>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Worksheet!$M$10:$M$17</c:f>
              <c:numCache>
                <c:formatCode>0.0%</c:formatCode>
                <c:ptCount val="8"/>
                <c:pt idx="0">
                  <c:v>0.73</c:v>
                </c:pt>
                <c:pt idx="1">
                  <c:v>0.73</c:v>
                </c:pt>
                <c:pt idx="2">
                  <c:v>0.71</c:v>
                </c:pt>
                <c:pt idx="3">
                  <c:v>0.71</c:v>
                </c:pt>
                <c:pt idx="4">
                  <c:v>0.67</c:v>
                </c:pt>
                <c:pt idx="5">
                  <c:v>0.67</c:v>
                </c:pt>
                <c:pt idx="6">
                  <c:v>0.5</c:v>
                </c:pt>
                <c:pt idx="7">
                  <c:v>0.5</c:v>
                </c:pt>
              </c:numCache>
            </c:numRef>
          </c:val>
          <c:extLst>
            <c:ext xmlns:c16="http://schemas.microsoft.com/office/drawing/2014/chart" uri="{C3380CC4-5D6E-409C-BE32-E72D297353CC}">
              <c16:uniqueId val="{00000000-E409-4774-808E-3DFAD30F9106}"/>
            </c:ext>
          </c:extLst>
        </c:ser>
        <c:ser>
          <c:idx val="1"/>
          <c:order val="1"/>
          <c:tx>
            <c:strRef>
              <c:f>Worksheet!$N$9</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Worksheet!$N$10:$N$17</c:f>
              <c:numCache>
                <c:formatCode>0.0%</c:formatCode>
                <c:ptCount val="8"/>
                <c:pt idx="0">
                  <c:v>0.77600000000000002</c:v>
                </c:pt>
                <c:pt idx="1">
                  <c:v>0.77600000000000002</c:v>
                </c:pt>
                <c:pt idx="2">
                  <c:v>0.74199999999999999</c:v>
                </c:pt>
                <c:pt idx="3">
                  <c:v>0.74199999999999999</c:v>
                </c:pt>
                <c:pt idx="4">
                  <c:v>0.67800000000000005</c:v>
                </c:pt>
                <c:pt idx="5">
                  <c:v>0.67800000000000005</c:v>
                </c:pt>
                <c:pt idx="6">
                  <c:v>0.34699999999999998</c:v>
                </c:pt>
                <c:pt idx="7">
                  <c:v>0.34699999999999998</c:v>
                </c:pt>
              </c:numCache>
            </c:numRef>
          </c:val>
          <c:extLst>
            <c:ext xmlns:c16="http://schemas.microsoft.com/office/drawing/2014/chart" uri="{C3380CC4-5D6E-409C-BE32-E72D297353CC}">
              <c16:uniqueId val="{00000001-E409-4774-808E-3DFAD30F9106}"/>
            </c:ext>
          </c:extLst>
        </c:ser>
        <c:dLbls>
          <c:showLegendKey val="0"/>
          <c:showVal val="0"/>
          <c:showCatName val="0"/>
          <c:showSerName val="0"/>
          <c:showPercent val="0"/>
          <c:showBubbleSize val="0"/>
        </c:dLbls>
        <c:gapWidth val="100"/>
        <c:overlap val="42"/>
        <c:axId val="481762376"/>
        <c:axId val="481762704"/>
      </c:barChart>
      <c:catAx>
        <c:axId val="48176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81762704"/>
        <c:crosses val="autoZero"/>
        <c:auto val="1"/>
        <c:lblAlgn val="ctr"/>
        <c:lblOffset val="100"/>
        <c:noMultiLvlLbl val="0"/>
      </c:catAx>
      <c:valAx>
        <c:axId val="481762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62376"/>
        <c:crosses val="autoZero"/>
        <c:crossBetween val="between"/>
      </c:valAx>
      <c:spPr>
        <a:noFill/>
        <a:ln>
          <a:solidFill>
            <a:schemeClr val="tx1">
              <a:lumMod val="15000"/>
              <a:lumOff val="85000"/>
            </a:schemeClr>
          </a:solidFill>
        </a:ln>
        <a:effectLst/>
      </c:spPr>
    </c:plotArea>
    <c:legend>
      <c:legendPos val="b"/>
      <c:layout>
        <c:manualLayout>
          <c:xMode val="edge"/>
          <c:yMode val="edge"/>
          <c:x val="0.45001311704410862"/>
          <c:y val="0.9207343385526584"/>
          <c:w val="0.29493362339459273"/>
          <c:h val="6.3439136060754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33111266279191E-2"/>
          <c:y val="1.8152820785042319E-2"/>
          <c:w val="0.53654939265680912"/>
          <c:h val="0.64991665929399278"/>
        </c:manualLayout>
      </c:layout>
      <c:barChart>
        <c:barDir val="col"/>
        <c:grouping val="clustered"/>
        <c:varyColors val="0"/>
        <c:ser>
          <c:idx val="0"/>
          <c:order val="0"/>
          <c:tx>
            <c:strRef>
              <c:f>Worksheet!$M$20</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Worksheet!$M$21:$M$24</c15:sqref>
                  </c15:fullRef>
                </c:ext>
              </c:extLst>
              <c:f>Worksheet!$M$21:$M$22</c:f>
              <c:numCache>
                <c:formatCode>"$"#,##0.00</c:formatCode>
                <c:ptCount val="2"/>
                <c:pt idx="0">
                  <c:v>6250</c:v>
                </c:pt>
                <c:pt idx="1">
                  <c:v>6250</c:v>
                </c:pt>
              </c:numCache>
            </c:numRef>
          </c:val>
          <c:extLst>
            <c:ext xmlns:c16="http://schemas.microsoft.com/office/drawing/2014/chart" uri="{C3380CC4-5D6E-409C-BE32-E72D297353CC}">
              <c16:uniqueId val="{00000000-574F-4947-AC43-5B55652BF672}"/>
            </c:ext>
          </c:extLst>
        </c:ser>
        <c:ser>
          <c:idx val="1"/>
          <c:order val="1"/>
          <c:tx>
            <c:strRef>
              <c:f>Worksheet!$N$20</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Worksheet!$N$21:$N$24</c15:sqref>
                  </c15:fullRef>
                </c:ext>
              </c:extLst>
              <c:f>Worksheet!$N$21:$N$22</c:f>
              <c:numCache>
                <c:formatCode>"$"#,##0.00</c:formatCode>
                <c:ptCount val="2"/>
                <c:pt idx="0">
                  <c:v>7411.2</c:v>
                </c:pt>
                <c:pt idx="1">
                  <c:v>7411.2</c:v>
                </c:pt>
              </c:numCache>
            </c:numRef>
          </c:val>
          <c:extLst>
            <c:ext xmlns:c16="http://schemas.microsoft.com/office/drawing/2014/chart" uri="{C3380CC4-5D6E-409C-BE32-E72D297353CC}">
              <c16:uniqueId val="{00000001-574F-4947-AC43-5B55652BF672}"/>
            </c:ext>
          </c:extLst>
        </c:ser>
        <c:dLbls>
          <c:showLegendKey val="0"/>
          <c:showVal val="0"/>
          <c:showCatName val="0"/>
          <c:showSerName val="0"/>
          <c:showPercent val="0"/>
          <c:showBubbleSize val="0"/>
        </c:dLbls>
        <c:gapWidth val="125"/>
        <c:overlap val="30"/>
        <c:axId val="628396888"/>
        <c:axId val="628393280"/>
      </c:barChart>
      <c:valAx>
        <c:axId val="628393280"/>
        <c:scaling>
          <c:orientation val="minMax"/>
        </c:scaling>
        <c:delete val="0"/>
        <c:axPos val="r"/>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396888"/>
        <c:crosses val="max"/>
        <c:crossBetween val="between"/>
      </c:valAx>
      <c:catAx>
        <c:axId val="628396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28393280"/>
        <c:crosses val="autoZero"/>
        <c:auto val="1"/>
        <c:lblAlgn val="ctr"/>
        <c:lblOffset val="100"/>
        <c:noMultiLvlLbl val="0"/>
      </c:catAx>
      <c:spPr>
        <a:noFill/>
        <a:ln>
          <a:solidFill>
            <a:schemeClr val="tx1">
              <a:lumMod val="15000"/>
              <a:lumOff val="8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388620</xdr:colOff>
      <xdr:row>0</xdr:row>
      <xdr:rowOff>60960</xdr:rowOff>
    </xdr:from>
    <xdr:ext cx="8961120" cy="68580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8620" y="60960"/>
          <a:ext cx="8961120" cy="6858000"/>
        </a:xfrm>
        <a:prstGeom prst="rect">
          <a:avLst/>
        </a:prstGeom>
        <a:solidFill>
          <a:srgbClr val="AFC3D5"/>
        </a:solidFill>
        <a:effectLst>
          <a:outerShdw blurRad="50800" dist="101600" dir="7800000" algn="ctr" rotWithShape="0">
            <a:srgbClr val="000000">
              <a:alpha val="56000"/>
            </a:srgb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WIOA Title I Program Performance Results</a:t>
          </a:r>
          <a:r>
            <a:rPr lang="en-US" sz="1600" b="1" baseline="0">
              <a:solidFill>
                <a:schemeClr val="tx1"/>
              </a:solidFill>
              <a:effectLst/>
              <a:latin typeface="+mn-lt"/>
              <a:ea typeface="+mn-ea"/>
              <a:cs typeface="+mn-cs"/>
            </a:rPr>
            <a:t> by Local Area</a:t>
          </a:r>
          <a:endParaRPr lang="en-US" sz="1600">
            <a:effectLst/>
          </a:endParaRPr>
        </a:p>
        <a:p>
          <a:pPr algn="ctr">
            <a:lnSpc>
              <a:spcPct val="100000"/>
            </a:lnSpc>
            <a:spcAft>
              <a:spcPts val="600"/>
            </a:spcAft>
          </a:pPr>
          <a:r>
            <a:rPr lang="en-US" sz="1400" b="1"/>
            <a:t>Some Notes to Get You Started</a:t>
          </a:r>
        </a:p>
        <a:p>
          <a:pPr>
            <a:spcAft>
              <a:spcPts val="600"/>
            </a:spcAft>
          </a:pPr>
          <a:r>
            <a:rPr lang="en-US" sz="1100" b="1"/>
            <a:t>Summary Data</a:t>
          </a:r>
          <a:r>
            <a:rPr lang="en-US" sz="1100"/>
            <a:t>: View this worksheet for a comparison of actual performance levels, the negotiated rate, and the percent of goal achieved for each local area by program. Data</a:t>
          </a:r>
          <a:r>
            <a:rPr lang="en-US" sz="1100" baseline="0"/>
            <a:t> for each Title I </a:t>
          </a:r>
          <a:r>
            <a:rPr lang="en-US" sz="1100"/>
            <a:t>program are available</a:t>
          </a:r>
          <a:r>
            <a:rPr lang="en-US" sz="1100" baseline="0"/>
            <a:t> by selecting the program name </a:t>
          </a:r>
          <a:r>
            <a:rPr lang="en-US" sz="1100"/>
            <a:t>from the shaded</a:t>
          </a:r>
          <a:r>
            <a:rPr lang="en-US" sz="1100" baseline="0"/>
            <a:t> </a:t>
          </a:r>
          <a:r>
            <a:rPr lang="en-US" sz="1100"/>
            <a:t>dropdown list located in the upper left hand corner of the screen.</a:t>
          </a:r>
          <a:r>
            <a:rPr lang="en-US" sz="1100" baseline="0"/>
            <a:t> </a:t>
          </a:r>
          <a:r>
            <a:rPr lang="en-US" sz="1100"/>
            <a:t> Cells</a:t>
          </a:r>
          <a:r>
            <a:rPr lang="en-US" sz="1100" baseline="0"/>
            <a:t> shaded red indicate the percent of goal achieved does not meet WIOA  performance requirements.</a:t>
          </a:r>
        </a:p>
        <a:p>
          <a:pPr>
            <a:spcAft>
              <a:spcPts val="600"/>
            </a:spcAft>
          </a:pPr>
          <a:r>
            <a:rPr lang="en-US" sz="1100" b="1"/>
            <a:t>Individul Detail: </a:t>
          </a:r>
          <a:r>
            <a:rPr lang="en-US" sz="1100" b="0"/>
            <a:t>View</a:t>
          </a:r>
          <a:r>
            <a:rPr lang="en-US" sz="1100" b="0" baseline="0"/>
            <a:t> this worksheet for a detailed look at Title I program performance results for your area.  The selection menu located to the left of the tables provides the ability to compare your area's results to the state or another local area. </a:t>
          </a:r>
        </a:p>
        <a:p>
          <a:pPr>
            <a:spcBef>
              <a:spcPts val="0"/>
            </a:spcBef>
            <a:spcAft>
              <a:spcPts val="600"/>
            </a:spcAft>
          </a:pPr>
          <a:r>
            <a:rPr lang="en-US" sz="1100" b="0" baseline="0"/>
            <a:t>L</a:t>
          </a:r>
          <a:r>
            <a:rPr lang="en-US" sz="1100"/>
            <a:t>ocated in the bottom right hand corner of each table is an indicator of whether</a:t>
          </a:r>
          <a:r>
            <a:rPr lang="en-US" sz="1100" baseline="0"/>
            <a:t> </a:t>
          </a:r>
          <a:r>
            <a:rPr lang="en-US" sz="1100"/>
            <a:t>all performance goals are being met in accordance with 20 CFR </a:t>
          </a:r>
          <a:r>
            <a:rPr lang="en-US" sz="1100" b="0">
              <a:solidFill>
                <a:schemeClr val="tx1"/>
              </a:solidFill>
              <a:effectLst/>
              <a:latin typeface="+mn-lt"/>
              <a:ea typeface="+mn-ea"/>
              <a:cs typeface="+mn-cs"/>
            </a:rPr>
            <a:t>§ 677.220</a:t>
          </a:r>
          <a:r>
            <a:rPr lang="en-US" sz="1100"/>
            <a:t>. A green check mark indicates your local area has met all requirements. A red exclamation point signifies one or more of your performance levels, marked in red, falls below the requirements.</a:t>
          </a:r>
          <a:r>
            <a:rPr lang="en-US" sz="1100" baseline="0"/>
            <a:t>  </a:t>
          </a:r>
          <a:r>
            <a:rPr lang="en-US" sz="1100" b="1" baseline="0"/>
            <a:t>PLEASE NOTE:  </a:t>
          </a:r>
          <a:r>
            <a:rPr lang="en-US" sz="1100" baseline="0"/>
            <a:t>These are indicators of progress towards your goal only.  ETA guidance requires final performance scores to be based on adjusted negotiated values, which are unavailable until the end of the program year.</a:t>
          </a:r>
        </a:p>
        <a:p>
          <a:pPr>
            <a:spcAft>
              <a:spcPts val="600"/>
            </a:spcAft>
          </a:pPr>
          <a:r>
            <a:rPr lang="en-US" sz="1100" b="1"/>
            <a:t>Graph: </a:t>
          </a:r>
          <a:r>
            <a:rPr lang="en-US" sz="1100"/>
            <a:t>View this worksheet</a:t>
          </a:r>
          <a:r>
            <a:rPr lang="en-US" sz="1100" baseline="0"/>
            <a:t> for a</a:t>
          </a:r>
          <a:r>
            <a:rPr lang="en-US" sz="1100"/>
            <a:t> graphical comparison of performance</a:t>
          </a:r>
          <a:r>
            <a:rPr lang="en-US" sz="1100" baseline="0"/>
            <a:t> results </a:t>
          </a:r>
          <a:r>
            <a:rPr lang="en-US" sz="1100"/>
            <a:t>by program for your area and a comparison area. The blue bar indicates the actual performance level and the gray striped bar depicts</a:t>
          </a:r>
          <a:r>
            <a:rPr lang="en-US" sz="1100" baseline="0"/>
            <a:t> </a:t>
          </a:r>
          <a:r>
            <a:rPr lang="en-US" sz="1100"/>
            <a:t>the negotiated level. To switch between areas and programs, select from the shaded dropdown list located in the top center of the page. </a:t>
          </a:r>
        </a:p>
        <a:p>
          <a:pPr algn="ctr">
            <a:spcAft>
              <a:spcPts val="600"/>
            </a:spcAft>
          </a:pPr>
          <a:r>
            <a:rPr lang="en-US" sz="1400" b="1">
              <a:solidFill>
                <a:schemeClr val="tx1"/>
              </a:solidFill>
              <a:effectLst/>
              <a:latin typeface="+mn-lt"/>
              <a:ea typeface="+mn-ea"/>
              <a:cs typeface="+mn-cs"/>
            </a:rPr>
            <a:t>Useful</a:t>
          </a:r>
          <a:r>
            <a:rPr lang="en-US" sz="1400" b="1" baseline="0">
              <a:solidFill>
                <a:schemeClr val="tx1"/>
              </a:solidFill>
              <a:effectLst/>
              <a:latin typeface="+mn-lt"/>
              <a:ea typeface="+mn-ea"/>
              <a:cs typeface="+mn-cs"/>
            </a:rPr>
            <a:t> </a:t>
          </a:r>
          <a:r>
            <a:rPr lang="en-US" sz="1400" b="1">
              <a:solidFill>
                <a:schemeClr val="tx1"/>
              </a:solidFill>
              <a:effectLst/>
              <a:latin typeface="+mn-lt"/>
              <a:ea typeface="+mn-ea"/>
              <a:cs typeface="+mn-cs"/>
            </a:rPr>
            <a:t>Definitions</a:t>
          </a:r>
          <a:endParaRPr lang="en-US" sz="1400">
            <a:effectLst/>
          </a:endParaRPr>
        </a:p>
        <a:p>
          <a:r>
            <a:rPr lang="en-US" sz="1100" b="1">
              <a:solidFill>
                <a:schemeClr val="tx1"/>
              </a:solidFill>
              <a:effectLst/>
              <a:latin typeface="+mn-lt"/>
              <a:ea typeface="+mn-ea"/>
              <a:cs typeface="+mn-cs"/>
            </a:rPr>
            <a:t>Percent of Goal Achieved (% Lvl) = Actual Performance/ Negotiated Rate</a:t>
          </a:r>
          <a:endParaRPr lang="en-US">
            <a:effectLst/>
          </a:endParaRPr>
        </a:p>
        <a:p>
          <a:pPr>
            <a:spcAft>
              <a:spcPts val="600"/>
            </a:spcAft>
          </a:pPr>
          <a:r>
            <a:rPr lang="en-US" sz="1100" b="0">
              <a:solidFill>
                <a:schemeClr val="tx1"/>
              </a:solidFill>
              <a:effectLst/>
              <a:latin typeface="+mn-lt"/>
              <a:ea typeface="+mn-ea"/>
              <a:cs typeface="+mn-cs"/>
            </a:rPr>
            <a:t>Each Percent of Goal Achieved must be at or above 50% of Goal</a:t>
          </a:r>
          <a:endParaRPr lang="en-US">
            <a:effectLst/>
          </a:endParaRPr>
        </a:p>
        <a:p>
          <a:r>
            <a:rPr lang="en-US" sz="1100" b="1" baseline="0">
              <a:solidFill>
                <a:schemeClr val="tx1"/>
              </a:solidFill>
              <a:effectLst/>
              <a:latin typeface="+mn-lt"/>
              <a:ea typeface="+mn-ea"/>
              <a:cs typeface="+mn-cs"/>
            </a:rPr>
            <a:t>State Indicator Scores: Average Indicator Score across the Program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Indicator Score must meet 90%</a:t>
          </a:r>
          <a:endParaRPr lang="en-US">
            <a:effectLst/>
          </a:endParaRPr>
        </a:p>
        <a:p>
          <a:r>
            <a:rPr lang="en-US" sz="1100" b="1" baseline="0">
              <a:solidFill>
                <a:schemeClr val="tx1"/>
              </a:solidFill>
              <a:effectLst/>
              <a:latin typeface="+mn-lt"/>
              <a:ea typeface="+mn-ea"/>
              <a:cs typeface="+mn-cs"/>
            </a:rPr>
            <a:t>State Program Scores: Average Program Score across all indicators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Program Score must meet 90%</a:t>
          </a:r>
        </a:p>
        <a:p>
          <a:pPr algn="ctr">
            <a:spcAft>
              <a:spcPts val="600"/>
            </a:spcAft>
          </a:pPr>
          <a:r>
            <a:rPr lang="en-US" sz="1400" b="1">
              <a:solidFill>
                <a:schemeClr val="tx1"/>
              </a:solidFill>
              <a:effectLst/>
              <a:latin typeface="+mn-lt"/>
              <a:ea typeface="+mn-ea"/>
              <a:cs typeface="+mn-cs"/>
            </a:rPr>
            <a:t>Measurement</a:t>
          </a:r>
          <a:r>
            <a:rPr lang="en-US" sz="1400" b="1" baseline="0">
              <a:solidFill>
                <a:schemeClr val="tx1"/>
              </a:solidFill>
              <a:effectLst/>
              <a:latin typeface="+mn-lt"/>
              <a:ea typeface="+mn-ea"/>
              <a:cs typeface="+mn-cs"/>
            </a:rPr>
            <a:t> Cohorts</a:t>
          </a:r>
          <a:endParaRPr lang="en-US" sz="1400">
            <a:effectLst/>
          </a:endParaRPr>
        </a:p>
        <a:p>
          <a:pPr eaLnBrk="1" fontAlgn="auto" latinLnBrk="0" hangingPunct="1"/>
          <a:r>
            <a:rPr lang="en-US" sz="1100" b="0">
              <a:solidFill>
                <a:schemeClr val="tx1"/>
              </a:solidFill>
              <a:effectLst/>
              <a:latin typeface="+mn-lt"/>
              <a:ea typeface="+mn-ea"/>
              <a:cs typeface="+mn-cs"/>
            </a:rPr>
            <a:t>WIOA</a:t>
          </a:r>
          <a:r>
            <a:rPr lang="en-US" sz="1100" b="0" baseline="0">
              <a:solidFill>
                <a:schemeClr val="tx1"/>
              </a:solidFill>
              <a:effectLst/>
              <a:latin typeface="+mn-lt"/>
              <a:ea typeface="+mn-ea"/>
              <a:cs typeface="+mn-cs"/>
            </a:rPr>
            <a:t> guidances stipulates performance applies only to those participants who exited or were participating on or after July 1, 2016.  </a:t>
          </a:r>
          <a:r>
            <a:rPr lang="en-US" sz="1100" b="0">
              <a:solidFill>
                <a:schemeClr val="tx1"/>
              </a:solidFill>
              <a:effectLst/>
              <a:latin typeface="+mn-lt"/>
              <a:ea typeface="+mn-ea"/>
              <a:cs typeface="+mn-cs"/>
            </a:rPr>
            <a:t>Outcomes</a:t>
          </a:r>
          <a:r>
            <a:rPr lang="en-US" sz="1100" b="0" baseline="0">
              <a:solidFill>
                <a:schemeClr val="tx1"/>
              </a:solidFill>
              <a:effectLst/>
              <a:latin typeface="+mn-lt"/>
              <a:ea typeface="+mn-ea"/>
              <a:cs typeface="+mn-cs"/>
            </a:rPr>
            <a:t> are measured for different cohorts, or groups of exiters, as soon as data necessary for the calculations are available. The following defines the timeframes used for each of the meaures in the reports being distributed for Program Year 2022:</a:t>
          </a:r>
          <a:endParaRPr lang="en-US">
            <a:effectLst/>
          </a:endParaRPr>
        </a:p>
        <a:p>
          <a:endParaRPr lang="en-US" sz="1100" b="0" baseline="0">
            <a:solidFill>
              <a:schemeClr val="tx1"/>
            </a:solidFill>
            <a:effectLst/>
            <a:latin typeface="+mn-lt"/>
            <a:ea typeface="+mn-ea"/>
            <a:cs typeface="+mn-cs"/>
          </a:endParaRPr>
        </a:p>
        <a:p>
          <a:endParaRPr lang="en-US">
            <a:effectLst/>
          </a:endParaRPr>
        </a:p>
        <a:p>
          <a:endParaRPr lang="en-US">
            <a:effectLst/>
          </a:endParaRPr>
        </a:p>
        <a:p>
          <a:endParaRPr lang="en-US" sz="1100"/>
        </a:p>
      </xdr:txBody>
    </xdr:sp>
    <xdr:clientData/>
  </xdr:oneCellAnchor>
  <xdr:twoCellAnchor editAs="oneCell">
    <xdr:from>
      <xdr:col>1</xdr:col>
      <xdr:colOff>276225</xdr:colOff>
      <xdr:row>27</xdr:row>
      <xdr:rowOff>180975</xdr:rowOff>
    </xdr:from>
    <xdr:to>
      <xdr:col>13</xdr:col>
      <xdr:colOff>428625</xdr:colOff>
      <xdr:row>35</xdr:row>
      <xdr:rowOff>133350</xdr:rowOff>
    </xdr:to>
    <xdr:pic>
      <xdr:nvPicPr>
        <xdr:cNvPr id="4" name="Picture 3">
          <a:extLst>
            <a:ext uri="{FF2B5EF4-FFF2-40B4-BE49-F238E27FC236}">
              <a16:creationId xmlns:a16="http://schemas.microsoft.com/office/drawing/2014/main" id="{CA47DF4C-E1C3-42C6-90B9-4F8800C093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825" y="5372100"/>
          <a:ext cx="744855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347661</xdr:colOff>
      <xdr:row>11</xdr:row>
      <xdr:rowOff>80962</xdr:rowOff>
    </xdr:from>
    <xdr:to>
      <xdr:col>17</xdr:col>
      <xdr:colOff>361950</xdr:colOff>
      <xdr:row>33</xdr:row>
      <xdr:rowOff>66675</xdr:rowOff>
    </xdr:to>
    <xdr:graphicFrame macro="">
      <xdr:nvGraphicFramePr>
        <xdr:cNvPr id="3" name="Chart 2">
          <a:extLst>
            <a:ext uri="{FF2B5EF4-FFF2-40B4-BE49-F238E27FC236}">
              <a16:creationId xmlns:a16="http://schemas.microsoft.com/office/drawing/2014/main" id="{C0C7A7AD-E977-47CB-806D-9F3518606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200027</xdr:colOff>
      <xdr:row>11</xdr:row>
      <xdr:rowOff>85725</xdr:rowOff>
    </xdr:from>
    <xdr:to>
      <xdr:col>22</xdr:col>
      <xdr:colOff>371475</xdr:colOff>
      <xdr:row>33</xdr:row>
      <xdr:rowOff>28575</xdr:rowOff>
    </xdr:to>
    <xdr:graphicFrame macro="">
      <xdr:nvGraphicFramePr>
        <xdr:cNvPr id="4" name="Chart 5">
          <a:extLst>
            <a:ext uri="{FF2B5EF4-FFF2-40B4-BE49-F238E27FC236}">
              <a16:creationId xmlns:a16="http://schemas.microsoft.com/office/drawing/2014/main" id="{5482E5A1-8B19-43DA-B5FE-2AC003AE0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Top Shadow">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127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3975" dist="41275" dir="14700000" algn="t" rotWithShape="0">
              <a:srgbClr val="000000">
                <a:alpha val="60000"/>
              </a:srgbClr>
            </a:outerShdw>
          </a:effectLst>
          <a:scene3d>
            <a:camera prst="orthographicFront">
              <a:rot lat="0" lon="0" rev="0"/>
            </a:camera>
            <a:lightRig rig="contrasting" dir="t">
              <a:rot lat="0" lon="0" rev="3600000"/>
            </a:lightRig>
          </a:scene3d>
          <a:sp3d prstMaterial="plastic">
            <a:bevelT w="127000" h="38200" prst="relaxedInse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V35"/>
  <sheetViews>
    <sheetView showGridLines="0" zoomScaleNormal="100" workbookViewId="0">
      <selection sqref="A1:J1"/>
    </sheetView>
  </sheetViews>
  <sheetFormatPr defaultRowHeight="15" x14ac:dyDescent="0.25"/>
  <cols>
    <col min="10" max="10" width="8.85546875" customWidth="1"/>
    <col min="18" max="24" width="9" customWidth="1"/>
  </cols>
  <sheetData>
    <row r="1" spans="1:22" ht="18.75" x14ac:dyDescent="0.25">
      <c r="A1" s="113"/>
      <c r="B1" s="113"/>
      <c r="C1" s="113"/>
      <c r="D1" s="113"/>
      <c r="E1" s="113"/>
      <c r="F1" s="113"/>
      <c r="G1" s="113"/>
      <c r="H1" s="113"/>
      <c r="I1" s="113"/>
      <c r="J1" s="113"/>
      <c r="M1" s="113"/>
      <c r="N1" s="113"/>
      <c r="O1" s="113"/>
    </row>
    <row r="2" spans="1:22" x14ac:dyDescent="0.25">
      <c r="A2" s="112"/>
      <c r="B2" s="112"/>
      <c r="C2" s="112"/>
      <c r="D2" s="112"/>
      <c r="E2" s="112"/>
      <c r="F2" s="112"/>
      <c r="G2" s="112"/>
      <c r="H2" s="112"/>
      <c r="I2" s="112"/>
      <c r="J2" s="112"/>
      <c r="M2" s="112"/>
      <c r="N2" s="112"/>
      <c r="O2" s="112"/>
    </row>
    <row r="3" spans="1:22" x14ac:dyDescent="0.25">
      <c r="A3" s="112"/>
      <c r="B3" s="112"/>
      <c r="C3" s="112"/>
      <c r="D3" s="112"/>
      <c r="E3" s="112"/>
      <c r="F3" s="112"/>
      <c r="G3" s="112"/>
      <c r="H3" s="112"/>
      <c r="I3" s="112"/>
      <c r="J3" s="112"/>
      <c r="M3" s="112"/>
      <c r="N3" s="112"/>
      <c r="O3" s="112"/>
    </row>
    <row r="4" spans="1:22" x14ac:dyDescent="0.25">
      <c r="A4" s="112"/>
      <c r="B4" s="112"/>
      <c r="C4" s="112"/>
      <c r="D4" s="112"/>
      <c r="E4" s="112"/>
      <c r="F4" s="112"/>
      <c r="G4" s="112"/>
      <c r="H4" s="112"/>
      <c r="I4" s="112"/>
      <c r="J4" s="112"/>
      <c r="M4" s="112"/>
      <c r="N4" s="112"/>
      <c r="O4" s="112"/>
    </row>
    <row r="5" spans="1:22" x14ac:dyDescent="0.25">
      <c r="A5" s="112"/>
      <c r="B5" s="112"/>
      <c r="C5" s="112"/>
      <c r="D5" s="112"/>
      <c r="E5" s="112"/>
      <c r="F5" s="112"/>
      <c r="G5" s="112"/>
      <c r="H5" s="112"/>
      <c r="I5" s="112"/>
      <c r="J5" s="112"/>
      <c r="M5" s="112"/>
      <c r="N5" s="112"/>
      <c r="O5" s="112"/>
    </row>
    <row r="6" spans="1:22" ht="15" customHeight="1" x14ac:dyDescent="0.25"/>
    <row r="7" spans="1:22" ht="15" customHeight="1" x14ac:dyDescent="0.25">
      <c r="A7" s="112"/>
      <c r="B7" s="112"/>
      <c r="C7" s="112"/>
      <c r="D7" s="112"/>
      <c r="E7" s="112"/>
      <c r="F7" s="112"/>
      <c r="G7" s="112"/>
      <c r="H7" s="112"/>
      <c r="I7" s="112"/>
      <c r="J7" s="112"/>
      <c r="M7" s="112"/>
      <c r="N7" s="112"/>
      <c r="O7" s="112"/>
    </row>
    <row r="8" spans="1:22" x14ac:dyDescent="0.25">
      <c r="A8" s="112"/>
      <c r="B8" s="112"/>
      <c r="C8" s="112"/>
      <c r="D8" s="112"/>
      <c r="E8" s="112"/>
      <c r="F8" s="112"/>
      <c r="G8" s="112"/>
      <c r="H8" s="112"/>
      <c r="I8" s="112"/>
      <c r="J8" s="112"/>
      <c r="M8" s="112"/>
      <c r="N8" s="112"/>
      <c r="O8" s="112"/>
    </row>
    <row r="9" spans="1:22" x14ac:dyDescent="0.25">
      <c r="A9" s="112"/>
      <c r="B9" s="112"/>
      <c r="C9" s="112"/>
      <c r="D9" s="112"/>
      <c r="E9" s="112"/>
      <c r="F9" s="112"/>
      <c r="G9" s="112"/>
      <c r="H9" s="112"/>
      <c r="I9" s="112"/>
      <c r="J9" s="112"/>
      <c r="M9" s="112"/>
      <c r="N9" s="112"/>
      <c r="O9" s="112"/>
    </row>
    <row r="10" spans="1:22" x14ac:dyDescent="0.25">
      <c r="A10" s="112"/>
      <c r="B10" s="112"/>
      <c r="C10" s="112"/>
      <c r="D10" s="112"/>
      <c r="E10" s="112"/>
      <c r="F10" s="112"/>
      <c r="G10" s="112"/>
      <c r="H10" s="112"/>
      <c r="I10" s="112"/>
      <c r="J10" s="112"/>
      <c r="M10" s="112"/>
      <c r="N10" s="112"/>
      <c r="O10" s="112"/>
    </row>
    <row r="11" spans="1:22" x14ac:dyDescent="0.25">
      <c r="A11" s="112"/>
      <c r="B11" s="112"/>
      <c r="C11" s="112"/>
      <c r="D11" s="112"/>
      <c r="E11" s="112"/>
      <c r="F11" s="112"/>
      <c r="G11" s="112"/>
      <c r="H11" s="112"/>
      <c r="I11" s="112"/>
      <c r="J11" s="112"/>
      <c r="M11" s="112"/>
      <c r="N11" s="112"/>
      <c r="O11" s="112"/>
      <c r="R11" s="109"/>
      <c r="S11" s="110"/>
      <c r="T11" s="110"/>
      <c r="U11" s="110"/>
      <c r="V11" s="110"/>
    </row>
    <row r="12" spans="1:22" x14ac:dyDescent="0.25">
      <c r="A12" s="112"/>
      <c r="B12" s="112"/>
      <c r="C12" s="112"/>
      <c r="D12" s="112"/>
      <c r="E12" s="112"/>
      <c r="F12" s="112"/>
      <c r="G12" s="112"/>
      <c r="H12" s="112"/>
      <c r="I12" s="112"/>
      <c r="J12" s="112"/>
      <c r="M12" s="112"/>
      <c r="N12" s="112"/>
      <c r="O12" s="112"/>
      <c r="R12" s="110"/>
      <c r="S12" s="110"/>
      <c r="T12" s="110"/>
      <c r="U12" s="110"/>
      <c r="V12" s="110"/>
    </row>
    <row r="13" spans="1:22" x14ac:dyDescent="0.25">
      <c r="A13" s="112"/>
      <c r="B13" s="112"/>
      <c r="C13" s="112"/>
      <c r="D13" s="112"/>
      <c r="E13" s="112"/>
      <c r="F13" s="112"/>
      <c r="G13" s="112"/>
      <c r="H13" s="112"/>
      <c r="I13" s="112"/>
      <c r="J13" s="112"/>
      <c r="M13" s="112"/>
      <c r="N13" s="112"/>
      <c r="O13" s="112"/>
      <c r="R13" s="87"/>
      <c r="S13" s="88"/>
      <c r="T13" s="88"/>
      <c r="U13" s="88"/>
      <c r="V13" s="88"/>
    </row>
    <row r="14" spans="1:22" ht="15" customHeight="1" x14ac:dyDescent="0.25">
      <c r="A14" s="112"/>
      <c r="B14" s="112"/>
      <c r="C14" s="112"/>
      <c r="D14" s="112"/>
      <c r="E14" s="112"/>
      <c r="F14" s="112"/>
      <c r="G14" s="112"/>
      <c r="H14" s="112"/>
      <c r="I14" s="112"/>
      <c r="J14" s="112"/>
      <c r="M14" s="112"/>
      <c r="N14" s="112"/>
      <c r="O14" s="112"/>
      <c r="R14" s="89"/>
      <c r="S14" s="90"/>
      <c r="T14" s="90"/>
      <c r="U14" s="90"/>
      <c r="V14" s="90"/>
    </row>
    <row r="15" spans="1:22" x14ac:dyDescent="0.25">
      <c r="A15" s="112"/>
      <c r="B15" s="112"/>
      <c r="C15" s="112"/>
      <c r="D15" s="112"/>
      <c r="E15" s="112"/>
      <c r="F15" s="112"/>
      <c r="G15" s="112"/>
      <c r="H15" s="112"/>
      <c r="I15" s="112"/>
      <c r="J15" s="112"/>
      <c r="R15" s="91"/>
      <c r="S15" s="86"/>
      <c r="T15" s="86"/>
      <c r="U15" s="86"/>
      <c r="V15" s="86"/>
    </row>
    <row r="16" spans="1:22" x14ac:dyDescent="0.25">
      <c r="A16" s="111"/>
      <c r="B16" s="112"/>
      <c r="C16" s="112"/>
      <c r="D16" s="112"/>
      <c r="E16" s="112"/>
      <c r="F16" s="112"/>
      <c r="G16" s="112"/>
      <c r="H16" s="112"/>
      <c r="I16" s="112"/>
      <c r="J16" s="112"/>
      <c r="R16" s="91"/>
      <c r="S16" s="86"/>
      <c r="T16" s="86"/>
      <c r="U16" s="86"/>
      <c r="V16" s="86"/>
    </row>
    <row r="17" spans="1:22" x14ac:dyDescent="0.25">
      <c r="A17" s="112"/>
      <c r="B17" s="112"/>
      <c r="C17" s="112"/>
      <c r="D17" s="112"/>
      <c r="E17" s="112"/>
      <c r="F17" s="112"/>
      <c r="G17" s="112"/>
      <c r="H17" s="112"/>
      <c r="I17" s="112"/>
      <c r="J17" s="112"/>
      <c r="R17" s="91"/>
      <c r="S17" s="86"/>
      <c r="T17" s="86"/>
      <c r="U17" s="86"/>
      <c r="V17" s="86"/>
    </row>
    <row r="18" spans="1:22" x14ac:dyDescent="0.25">
      <c r="A18" s="112"/>
      <c r="B18" s="112"/>
      <c r="C18" s="112"/>
      <c r="D18" s="112"/>
      <c r="E18" s="112"/>
      <c r="F18" s="112"/>
      <c r="G18" s="112"/>
      <c r="H18" s="112"/>
      <c r="I18" s="112"/>
      <c r="J18" s="112"/>
      <c r="R18" s="91"/>
      <c r="S18" s="86"/>
      <c r="T18" s="86"/>
      <c r="U18" s="86"/>
      <c r="V18" s="86"/>
    </row>
    <row r="19" spans="1:22" x14ac:dyDescent="0.25">
      <c r="A19" s="112"/>
      <c r="B19" s="112"/>
      <c r="C19" s="112"/>
      <c r="D19" s="112"/>
      <c r="E19" s="112"/>
      <c r="F19" s="112"/>
      <c r="G19" s="112"/>
      <c r="H19" s="112"/>
      <c r="I19" s="112"/>
      <c r="J19" s="112"/>
      <c r="R19" s="91"/>
      <c r="S19" s="86"/>
      <c r="T19" s="86"/>
      <c r="U19" s="86"/>
      <c r="V19" s="86"/>
    </row>
    <row r="35" ht="35.450000000000003" customHeight="1" x14ac:dyDescent="0.25"/>
  </sheetData>
  <mergeCells count="9">
    <mergeCell ref="R11:V12"/>
    <mergeCell ref="A16:J19"/>
    <mergeCell ref="A7:J15"/>
    <mergeCell ref="M1:O1"/>
    <mergeCell ref="A1:J1"/>
    <mergeCell ref="M11:O14"/>
    <mergeCell ref="M7:O10"/>
    <mergeCell ref="M2:O5"/>
    <mergeCell ref="A2:J5"/>
  </mergeCells>
  <printOptions horizontalCentered="1"/>
  <pageMargins left="0.25" right="0.25" top="0.25"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372"/>
  <sheetViews>
    <sheetView workbookViewId="0"/>
  </sheetViews>
  <sheetFormatPr defaultRowHeight="15" x14ac:dyDescent="0.25"/>
  <cols>
    <col min="1" max="1" width="8.42578125" bestFit="1" customWidth="1"/>
    <col min="2" max="2" width="7.140625" bestFit="1" customWidth="1"/>
    <col min="3" max="3" width="6" bestFit="1" customWidth="1"/>
    <col min="4" max="4" width="6.85546875" bestFit="1" customWidth="1"/>
    <col min="5" max="5" width="7.28515625" bestFit="1" customWidth="1"/>
    <col min="6" max="6" width="8" bestFit="1" customWidth="1"/>
    <col min="7" max="7" width="11.28515625" bestFit="1" customWidth="1"/>
    <col min="8" max="8" width="18.42578125" bestFit="1" customWidth="1"/>
  </cols>
  <sheetData>
    <row r="1" spans="1:8" x14ac:dyDescent="0.25">
      <c r="A1" t="s">
        <v>133</v>
      </c>
      <c r="B1" t="s">
        <v>134</v>
      </c>
      <c r="C1" t="s">
        <v>135</v>
      </c>
      <c r="D1" t="s">
        <v>136</v>
      </c>
      <c r="E1" t="s">
        <v>137</v>
      </c>
      <c r="F1" t="s">
        <v>138</v>
      </c>
      <c r="G1" t="s">
        <v>139</v>
      </c>
      <c r="H1" t="s">
        <v>140</v>
      </c>
    </row>
    <row r="2" spans="1:8" x14ac:dyDescent="0.25">
      <c r="A2">
        <v>1</v>
      </c>
      <c r="B2">
        <v>67</v>
      </c>
      <c r="C2">
        <v>42000</v>
      </c>
      <c r="D2">
        <v>864</v>
      </c>
      <c r="E2">
        <v>1113</v>
      </c>
      <c r="F2">
        <v>0.77600000000000002</v>
      </c>
      <c r="H2" t="s">
        <v>141</v>
      </c>
    </row>
    <row r="3" spans="1:8" x14ac:dyDescent="0.25">
      <c r="A3">
        <v>1</v>
      </c>
      <c r="B3">
        <v>67</v>
      </c>
      <c r="C3">
        <v>42005</v>
      </c>
      <c r="D3">
        <v>106</v>
      </c>
      <c r="E3">
        <v>133</v>
      </c>
      <c r="F3">
        <v>0.79700000000000004</v>
      </c>
      <c r="H3" t="s">
        <v>141</v>
      </c>
    </row>
    <row r="4" spans="1:8" x14ac:dyDescent="0.25">
      <c r="A4">
        <v>1</v>
      </c>
      <c r="B4">
        <v>67</v>
      </c>
      <c r="C4">
        <v>42015</v>
      </c>
      <c r="D4">
        <v>22</v>
      </c>
      <c r="E4">
        <v>29</v>
      </c>
      <c r="F4">
        <v>0.75900000000000001</v>
      </c>
      <c r="H4" t="s">
        <v>141</v>
      </c>
    </row>
    <row r="5" spans="1:8" x14ac:dyDescent="0.25">
      <c r="A5">
        <v>1</v>
      </c>
      <c r="B5">
        <v>67</v>
      </c>
      <c r="C5">
        <v>42020</v>
      </c>
      <c r="D5">
        <v>11</v>
      </c>
      <c r="E5">
        <v>13</v>
      </c>
      <c r="F5">
        <v>0.84599999999999997</v>
      </c>
      <c r="H5" t="s">
        <v>141</v>
      </c>
    </row>
    <row r="6" spans="1:8" x14ac:dyDescent="0.25">
      <c r="A6">
        <v>1</v>
      </c>
      <c r="B6">
        <v>67</v>
      </c>
      <c r="C6">
        <v>42030</v>
      </c>
      <c r="D6">
        <v>3</v>
      </c>
      <c r="E6">
        <v>4</v>
      </c>
      <c r="F6">
        <v>0.75</v>
      </c>
      <c r="H6" t="s">
        <v>141</v>
      </c>
    </row>
    <row r="7" spans="1:8" x14ac:dyDescent="0.25">
      <c r="A7">
        <v>1</v>
      </c>
      <c r="B7">
        <v>67</v>
      </c>
      <c r="C7">
        <v>42035</v>
      </c>
      <c r="D7">
        <v>25</v>
      </c>
      <c r="E7">
        <v>28</v>
      </c>
      <c r="F7">
        <v>0.89300000000000002</v>
      </c>
      <c r="H7" t="s">
        <v>141</v>
      </c>
    </row>
    <row r="8" spans="1:8" x14ac:dyDescent="0.25">
      <c r="A8">
        <v>1</v>
      </c>
      <c r="B8">
        <v>67</v>
      </c>
      <c r="C8">
        <v>42045</v>
      </c>
      <c r="D8">
        <v>34</v>
      </c>
      <c r="E8">
        <v>47</v>
      </c>
      <c r="F8">
        <v>0.72299999999999998</v>
      </c>
      <c r="H8" t="s">
        <v>141</v>
      </c>
    </row>
    <row r="9" spans="1:8" x14ac:dyDescent="0.25">
      <c r="A9">
        <v>1</v>
      </c>
      <c r="B9">
        <v>67</v>
      </c>
      <c r="C9">
        <v>42055</v>
      </c>
      <c r="D9">
        <v>16</v>
      </c>
      <c r="E9">
        <v>21</v>
      </c>
      <c r="F9">
        <v>0.76200000000000001</v>
      </c>
      <c r="H9" t="s">
        <v>141</v>
      </c>
    </row>
    <row r="10" spans="1:8" x14ac:dyDescent="0.25">
      <c r="A10">
        <v>1</v>
      </c>
      <c r="B10">
        <v>67</v>
      </c>
      <c r="C10">
        <v>42060</v>
      </c>
      <c r="D10">
        <v>51</v>
      </c>
      <c r="E10">
        <v>65</v>
      </c>
      <c r="F10">
        <v>0.78500000000000003</v>
      </c>
      <c r="H10" t="s">
        <v>141</v>
      </c>
    </row>
    <row r="11" spans="1:8" x14ac:dyDescent="0.25">
      <c r="A11">
        <v>1</v>
      </c>
      <c r="B11">
        <v>67</v>
      </c>
      <c r="C11">
        <v>42070</v>
      </c>
      <c r="D11">
        <v>42</v>
      </c>
      <c r="E11">
        <v>50</v>
      </c>
      <c r="F11">
        <v>0.84</v>
      </c>
      <c r="H11" t="s">
        <v>141</v>
      </c>
    </row>
    <row r="12" spans="1:8" x14ac:dyDescent="0.25">
      <c r="A12">
        <v>1</v>
      </c>
      <c r="B12">
        <v>67</v>
      </c>
      <c r="C12">
        <v>42075</v>
      </c>
      <c r="D12">
        <v>37</v>
      </c>
      <c r="E12">
        <v>50</v>
      </c>
      <c r="F12">
        <v>0.74</v>
      </c>
      <c r="H12" t="s">
        <v>141</v>
      </c>
    </row>
    <row r="13" spans="1:8" x14ac:dyDescent="0.25">
      <c r="A13">
        <v>1</v>
      </c>
      <c r="B13">
        <v>67</v>
      </c>
      <c r="C13">
        <v>42080</v>
      </c>
      <c r="D13">
        <v>5</v>
      </c>
      <c r="E13">
        <v>7</v>
      </c>
      <c r="F13">
        <v>0.71399999999999997</v>
      </c>
      <c r="H13" t="s">
        <v>141</v>
      </c>
    </row>
    <row r="14" spans="1:8" x14ac:dyDescent="0.25">
      <c r="A14">
        <v>1</v>
      </c>
      <c r="B14">
        <v>67</v>
      </c>
      <c r="C14">
        <v>42090</v>
      </c>
      <c r="D14">
        <v>157</v>
      </c>
      <c r="E14">
        <v>220</v>
      </c>
      <c r="F14">
        <v>0.71399999999999997</v>
      </c>
      <c r="H14" t="s">
        <v>141</v>
      </c>
    </row>
    <row r="15" spans="1:8" x14ac:dyDescent="0.25">
      <c r="A15">
        <v>1</v>
      </c>
      <c r="B15">
        <v>67</v>
      </c>
      <c r="C15">
        <v>42095</v>
      </c>
      <c r="D15">
        <v>58</v>
      </c>
      <c r="E15">
        <v>78</v>
      </c>
      <c r="F15">
        <v>0.74399999999999999</v>
      </c>
      <c r="H15" t="s">
        <v>141</v>
      </c>
    </row>
    <row r="16" spans="1:8" x14ac:dyDescent="0.25">
      <c r="A16">
        <v>1</v>
      </c>
      <c r="B16">
        <v>67</v>
      </c>
      <c r="C16">
        <v>42100</v>
      </c>
      <c r="D16">
        <v>33</v>
      </c>
      <c r="E16">
        <v>40</v>
      </c>
      <c r="F16">
        <v>0.82499999999999996</v>
      </c>
      <c r="H16" t="s">
        <v>141</v>
      </c>
    </row>
    <row r="17" spans="1:8" x14ac:dyDescent="0.25">
      <c r="A17">
        <v>1</v>
      </c>
      <c r="B17">
        <v>67</v>
      </c>
      <c r="C17">
        <v>42110</v>
      </c>
      <c r="D17">
        <v>8</v>
      </c>
      <c r="E17">
        <v>11</v>
      </c>
      <c r="F17">
        <v>0.72699999999999998</v>
      </c>
      <c r="H17" t="s">
        <v>141</v>
      </c>
    </row>
    <row r="18" spans="1:8" x14ac:dyDescent="0.25">
      <c r="A18">
        <v>1</v>
      </c>
      <c r="B18">
        <v>67</v>
      </c>
      <c r="C18">
        <v>42125</v>
      </c>
      <c r="D18">
        <v>47</v>
      </c>
      <c r="E18">
        <v>63</v>
      </c>
      <c r="F18">
        <v>0.746</v>
      </c>
      <c r="H18" t="s">
        <v>141</v>
      </c>
    </row>
    <row r="19" spans="1:8" x14ac:dyDescent="0.25">
      <c r="A19">
        <v>1</v>
      </c>
      <c r="B19">
        <v>67</v>
      </c>
      <c r="C19">
        <v>42130</v>
      </c>
      <c r="D19">
        <v>12</v>
      </c>
      <c r="E19">
        <v>13</v>
      </c>
      <c r="F19">
        <v>0.92300000000000004</v>
      </c>
      <c r="H19" t="s">
        <v>141</v>
      </c>
    </row>
    <row r="20" spans="1:8" x14ac:dyDescent="0.25">
      <c r="A20">
        <v>1</v>
      </c>
      <c r="B20">
        <v>67</v>
      </c>
      <c r="C20">
        <v>42135</v>
      </c>
      <c r="D20">
        <v>16</v>
      </c>
      <c r="E20">
        <v>21</v>
      </c>
      <c r="F20">
        <v>0.76200000000000001</v>
      </c>
      <c r="H20" t="s">
        <v>141</v>
      </c>
    </row>
    <row r="21" spans="1:8" x14ac:dyDescent="0.25">
      <c r="A21">
        <v>1</v>
      </c>
      <c r="B21">
        <v>67</v>
      </c>
      <c r="C21">
        <v>42145</v>
      </c>
      <c r="D21">
        <v>69</v>
      </c>
      <c r="E21">
        <v>73</v>
      </c>
      <c r="F21">
        <v>0.94499999999999995</v>
      </c>
      <c r="H21" t="s">
        <v>141</v>
      </c>
    </row>
    <row r="22" spans="1:8" x14ac:dyDescent="0.25">
      <c r="A22">
        <v>1</v>
      </c>
      <c r="B22">
        <v>67</v>
      </c>
      <c r="C22">
        <v>42165</v>
      </c>
      <c r="D22">
        <v>23</v>
      </c>
      <c r="E22">
        <v>28</v>
      </c>
      <c r="F22">
        <v>0.82099999999999995</v>
      </c>
      <c r="H22" t="s">
        <v>141</v>
      </c>
    </row>
    <row r="23" spans="1:8" x14ac:dyDescent="0.25">
      <c r="A23">
        <v>1</v>
      </c>
      <c r="B23">
        <v>67</v>
      </c>
      <c r="C23">
        <v>42170</v>
      </c>
      <c r="D23">
        <v>35</v>
      </c>
      <c r="E23">
        <v>43</v>
      </c>
      <c r="F23">
        <v>0.81399999999999995</v>
      </c>
      <c r="H23" t="s">
        <v>141</v>
      </c>
    </row>
    <row r="24" spans="1:8" x14ac:dyDescent="0.25">
      <c r="A24">
        <v>1</v>
      </c>
      <c r="B24">
        <v>67</v>
      </c>
      <c r="C24">
        <v>42175</v>
      </c>
      <c r="D24">
        <v>30</v>
      </c>
      <c r="E24">
        <v>43</v>
      </c>
      <c r="F24">
        <v>0.69799999999999995</v>
      </c>
      <c r="H24" t="s">
        <v>141</v>
      </c>
    </row>
    <row r="25" spans="1:8" x14ac:dyDescent="0.25">
      <c r="A25">
        <v>1</v>
      </c>
      <c r="B25">
        <v>67</v>
      </c>
      <c r="C25">
        <v>42180</v>
      </c>
      <c r="D25">
        <v>27</v>
      </c>
      <c r="E25">
        <v>37</v>
      </c>
      <c r="F25">
        <v>0.73</v>
      </c>
      <c r="H25" t="s">
        <v>141</v>
      </c>
    </row>
    <row r="26" spans="1:8" x14ac:dyDescent="0.25">
      <c r="A26">
        <v>1</v>
      </c>
      <c r="B26">
        <v>67</v>
      </c>
      <c r="C26">
        <v>42212</v>
      </c>
      <c r="D26">
        <v>161</v>
      </c>
      <c r="E26">
        <v>207</v>
      </c>
      <c r="F26">
        <v>0.77800000000000002</v>
      </c>
      <c r="H26" t="s">
        <v>141</v>
      </c>
    </row>
    <row r="27" spans="1:8" x14ac:dyDescent="0.25">
      <c r="A27">
        <v>2</v>
      </c>
      <c r="B27">
        <v>67</v>
      </c>
      <c r="C27">
        <v>42000</v>
      </c>
      <c r="D27">
        <v>819</v>
      </c>
      <c r="E27">
        <v>1023</v>
      </c>
      <c r="F27">
        <v>0.80100000000000005</v>
      </c>
      <c r="H27" t="s">
        <v>141</v>
      </c>
    </row>
    <row r="28" spans="1:8" x14ac:dyDescent="0.25">
      <c r="A28">
        <v>2</v>
      </c>
      <c r="B28">
        <v>67</v>
      </c>
      <c r="C28">
        <v>42005</v>
      </c>
      <c r="D28">
        <v>64</v>
      </c>
      <c r="E28">
        <v>86</v>
      </c>
      <c r="F28">
        <v>0.74399999999999999</v>
      </c>
      <c r="H28" t="s">
        <v>141</v>
      </c>
    </row>
    <row r="29" spans="1:8" x14ac:dyDescent="0.25">
      <c r="A29">
        <v>2</v>
      </c>
      <c r="B29">
        <v>67</v>
      </c>
      <c r="C29">
        <v>42015</v>
      </c>
      <c r="D29">
        <v>9</v>
      </c>
      <c r="E29">
        <v>12</v>
      </c>
      <c r="F29">
        <v>0.75</v>
      </c>
      <c r="H29" t="s">
        <v>141</v>
      </c>
    </row>
    <row r="30" spans="1:8" x14ac:dyDescent="0.25">
      <c r="A30">
        <v>2</v>
      </c>
      <c r="B30">
        <v>67</v>
      </c>
      <c r="C30">
        <v>42020</v>
      </c>
      <c r="D30">
        <v>21</v>
      </c>
      <c r="E30">
        <v>27</v>
      </c>
      <c r="F30">
        <v>0.77800000000000002</v>
      </c>
      <c r="H30" t="s">
        <v>141</v>
      </c>
    </row>
    <row r="31" spans="1:8" x14ac:dyDescent="0.25">
      <c r="A31">
        <v>2</v>
      </c>
      <c r="B31">
        <v>67</v>
      </c>
      <c r="C31">
        <v>42030</v>
      </c>
      <c r="D31">
        <v>11</v>
      </c>
      <c r="E31">
        <v>13</v>
      </c>
      <c r="F31">
        <v>0.84599999999999997</v>
      </c>
      <c r="H31" t="s">
        <v>141</v>
      </c>
    </row>
    <row r="32" spans="1:8" x14ac:dyDescent="0.25">
      <c r="A32">
        <v>2</v>
      </c>
      <c r="B32">
        <v>67</v>
      </c>
      <c r="C32">
        <v>42035</v>
      </c>
      <c r="D32">
        <v>15</v>
      </c>
      <c r="E32">
        <v>18</v>
      </c>
      <c r="F32">
        <v>0.83299999999999996</v>
      </c>
      <c r="H32" t="s">
        <v>141</v>
      </c>
    </row>
    <row r="33" spans="1:8" x14ac:dyDescent="0.25">
      <c r="A33">
        <v>2</v>
      </c>
      <c r="B33">
        <v>67</v>
      </c>
      <c r="C33">
        <v>42045</v>
      </c>
      <c r="D33">
        <v>26</v>
      </c>
      <c r="E33">
        <v>32</v>
      </c>
      <c r="F33">
        <v>0.81299999999999994</v>
      </c>
      <c r="H33" t="s">
        <v>141</v>
      </c>
    </row>
    <row r="34" spans="1:8" x14ac:dyDescent="0.25">
      <c r="A34">
        <v>2</v>
      </c>
      <c r="B34">
        <v>67</v>
      </c>
      <c r="C34">
        <v>42055</v>
      </c>
      <c r="D34">
        <v>41</v>
      </c>
      <c r="E34">
        <v>51</v>
      </c>
      <c r="F34">
        <v>0.80400000000000005</v>
      </c>
      <c r="H34" t="s">
        <v>141</v>
      </c>
    </row>
    <row r="35" spans="1:8" x14ac:dyDescent="0.25">
      <c r="A35">
        <v>2</v>
      </c>
      <c r="B35">
        <v>67</v>
      </c>
      <c r="C35">
        <v>42060</v>
      </c>
      <c r="D35">
        <v>30</v>
      </c>
      <c r="E35">
        <v>43</v>
      </c>
      <c r="F35">
        <v>0.69799999999999995</v>
      </c>
      <c r="H35" t="s">
        <v>141</v>
      </c>
    </row>
    <row r="36" spans="1:8" x14ac:dyDescent="0.25">
      <c r="A36">
        <v>2</v>
      </c>
      <c r="B36">
        <v>67</v>
      </c>
      <c r="C36">
        <v>42070</v>
      </c>
      <c r="D36">
        <v>28</v>
      </c>
      <c r="E36">
        <v>33</v>
      </c>
      <c r="F36">
        <v>0.84799999999999998</v>
      </c>
      <c r="H36" t="s">
        <v>141</v>
      </c>
    </row>
    <row r="37" spans="1:8" x14ac:dyDescent="0.25">
      <c r="A37">
        <v>2</v>
      </c>
      <c r="B37">
        <v>67</v>
      </c>
      <c r="C37">
        <v>42075</v>
      </c>
      <c r="D37">
        <v>55</v>
      </c>
      <c r="E37">
        <v>77</v>
      </c>
      <c r="F37">
        <v>0.71399999999999997</v>
      </c>
      <c r="H37" t="s">
        <v>141</v>
      </c>
    </row>
    <row r="38" spans="1:8" x14ac:dyDescent="0.25">
      <c r="A38">
        <v>2</v>
      </c>
      <c r="B38">
        <v>67</v>
      </c>
      <c r="C38">
        <v>42080</v>
      </c>
      <c r="D38">
        <v>47</v>
      </c>
      <c r="E38">
        <v>49</v>
      </c>
      <c r="F38">
        <v>0.95899999999999996</v>
      </c>
      <c r="H38" t="s">
        <v>141</v>
      </c>
    </row>
    <row r="39" spans="1:8" x14ac:dyDescent="0.25">
      <c r="A39">
        <v>2</v>
      </c>
      <c r="B39">
        <v>67</v>
      </c>
      <c r="C39">
        <v>42090</v>
      </c>
      <c r="D39">
        <v>100</v>
      </c>
      <c r="E39">
        <v>128</v>
      </c>
      <c r="F39">
        <v>0.78100000000000003</v>
      </c>
      <c r="H39" t="s">
        <v>141</v>
      </c>
    </row>
    <row r="40" spans="1:8" x14ac:dyDescent="0.25">
      <c r="A40">
        <v>2</v>
      </c>
      <c r="B40">
        <v>67</v>
      </c>
      <c r="C40">
        <v>42095</v>
      </c>
      <c r="D40">
        <v>27</v>
      </c>
      <c r="E40">
        <v>39</v>
      </c>
      <c r="F40">
        <v>0.69199999999999995</v>
      </c>
      <c r="H40" t="s">
        <v>141</v>
      </c>
    </row>
    <row r="41" spans="1:8" x14ac:dyDescent="0.25">
      <c r="A41">
        <v>2</v>
      </c>
      <c r="B41">
        <v>67</v>
      </c>
      <c r="C41">
        <v>42100</v>
      </c>
      <c r="D41">
        <v>56</v>
      </c>
      <c r="E41">
        <v>74</v>
      </c>
      <c r="F41">
        <v>0.75700000000000001</v>
      </c>
      <c r="H41" t="s">
        <v>141</v>
      </c>
    </row>
    <row r="42" spans="1:8" x14ac:dyDescent="0.25">
      <c r="A42">
        <v>2</v>
      </c>
      <c r="B42">
        <v>67</v>
      </c>
      <c r="C42">
        <v>42110</v>
      </c>
      <c r="D42">
        <v>22</v>
      </c>
      <c r="E42">
        <v>24</v>
      </c>
      <c r="F42">
        <v>0.91700000000000004</v>
      </c>
      <c r="H42" t="s">
        <v>141</v>
      </c>
    </row>
    <row r="43" spans="1:8" x14ac:dyDescent="0.25">
      <c r="A43">
        <v>2</v>
      </c>
      <c r="B43">
        <v>67</v>
      </c>
      <c r="C43">
        <v>42125</v>
      </c>
      <c r="D43">
        <v>58</v>
      </c>
      <c r="E43">
        <v>66</v>
      </c>
      <c r="F43">
        <v>0.879</v>
      </c>
      <c r="H43" t="s">
        <v>141</v>
      </c>
    </row>
    <row r="44" spans="1:8" x14ac:dyDescent="0.25">
      <c r="A44">
        <v>2</v>
      </c>
      <c r="B44">
        <v>67</v>
      </c>
      <c r="C44">
        <v>42130</v>
      </c>
      <c r="D44">
        <v>11</v>
      </c>
      <c r="E44">
        <v>11</v>
      </c>
      <c r="F44">
        <v>1</v>
      </c>
      <c r="H44" t="s">
        <v>141</v>
      </c>
    </row>
    <row r="45" spans="1:8" x14ac:dyDescent="0.25">
      <c r="A45">
        <v>2</v>
      </c>
      <c r="B45">
        <v>67</v>
      </c>
      <c r="C45">
        <v>42135</v>
      </c>
      <c r="D45">
        <v>21</v>
      </c>
      <c r="E45">
        <v>25</v>
      </c>
      <c r="F45">
        <v>0.84</v>
      </c>
      <c r="H45" t="s">
        <v>141</v>
      </c>
    </row>
    <row r="46" spans="1:8" x14ac:dyDescent="0.25">
      <c r="A46">
        <v>2</v>
      </c>
      <c r="B46">
        <v>67</v>
      </c>
      <c r="C46">
        <v>42145</v>
      </c>
      <c r="D46">
        <v>21</v>
      </c>
      <c r="E46">
        <v>23</v>
      </c>
      <c r="F46">
        <v>0.91300000000000003</v>
      </c>
      <c r="H46" t="s">
        <v>141</v>
      </c>
    </row>
    <row r="47" spans="1:8" x14ac:dyDescent="0.25">
      <c r="A47">
        <v>2</v>
      </c>
      <c r="B47">
        <v>67</v>
      </c>
      <c r="C47">
        <v>42165</v>
      </c>
      <c r="D47">
        <v>32</v>
      </c>
      <c r="E47">
        <v>35</v>
      </c>
      <c r="F47">
        <v>0.91400000000000003</v>
      </c>
      <c r="H47" t="s">
        <v>141</v>
      </c>
    </row>
    <row r="48" spans="1:8" x14ac:dyDescent="0.25">
      <c r="A48">
        <v>2</v>
      </c>
      <c r="B48">
        <v>67</v>
      </c>
      <c r="C48">
        <v>42170</v>
      </c>
      <c r="D48">
        <v>60</v>
      </c>
      <c r="E48">
        <v>76</v>
      </c>
      <c r="F48">
        <v>0.78900000000000003</v>
      </c>
      <c r="H48" t="s">
        <v>141</v>
      </c>
    </row>
    <row r="49" spans="1:8" x14ac:dyDescent="0.25">
      <c r="A49">
        <v>2</v>
      </c>
      <c r="B49">
        <v>67</v>
      </c>
      <c r="C49">
        <v>42175</v>
      </c>
      <c r="D49">
        <v>29</v>
      </c>
      <c r="E49">
        <v>33</v>
      </c>
      <c r="F49">
        <v>0.879</v>
      </c>
      <c r="H49" t="s">
        <v>141</v>
      </c>
    </row>
    <row r="50" spans="1:8" x14ac:dyDescent="0.25">
      <c r="A50">
        <v>2</v>
      </c>
      <c r="B50">
        <v>67</v>
      </c>
      <c r="C50">
        <v>42180</v>
      </c>
      <c r="D50">
        <v>29</v>
      </c>
      <c r="E50">
        <v>41</v>
      </c>
      <c r="F50">
        <v>0.70699999999999996</v>
      </c>
      <c r="H50" t="s">
        <v>141</v>
      </c>
    </row>
    <row r="51" spans="1:8" x14ac:dyDescent="0.25">
      <c r="A51">
        <v>2</v>
      </c>
      <c r="B51">
        <v>67</v>
      </c>
      <c r="C51">
        <v>42212</v>
      </c>
      <c r="D51">
        <v>90</v>
      </c>
      <c r="E51">
        <v>122</v>
      </c>
      <c r="F51">
        <v>0.73799999999999999</v>
      </c>
      <c r="H51" t="s">
        <v>141</v>
      </c>
    </row>
    <row r="52" spans="1:8" x14ac:dyDescent="0.25">
      <c r="A52">
        <v>3</v>
      </c>
      <c r="B52">
        <v>67</v>
      </c>
      <c r="C52">
        <v>42000</v>
      </c>
      <c r="D52">
        <v>467</v>
      </c>
      <c r="E52">
        <v>631</v>
      </c>
      <c r="F52">
        <v>0.74</v>
      </c>
      <c r="H52" t="s">
        <v>141</v>
      </c>
    </row>
    <row r="53" spans="1:8" x14ac:dyDescent="0.25">
      <c r="A53">
        <v>3</v>
      </c>
      <c r="B53">
        <v>67</v>
      </c>
      <c r="C53">
        <v>42005</v>
      </c>
      <c r="D53">
        <v>1</v>
      </c>
      <c r="E53">
        <v>1</v>
      </c>
      <c r="F53">
        <v>1</v>
      </c>
      <c r="H53" t="s">
        <v>141</v>
      </c>
    </row>
    <row r="54" spans="1:8" x14ac:dyDescent="0.25">
      <c r="A54">
        <v>3</v>
      </c>
      <c r="B54">
        <v>67</v>
      </c>
      <c r="C54">
        <v>42015</v>
      </c>
      <c r="D54">
        <v>8</v>
      </c>
      <c r="E54">
        <v>10</v>
      </c>
      <c r="F54">
        <v>0.8</v>
      </c>
      <c r="H54" t="s">
        <v>141</v>
      </c>
    </row>
    <row r="55" spans="1:8" x14ac:dyDescent="0.25">
      <c r="A55">
        <v>3</v>
      </c>
      <c r="B55">
        <v>67</v>
      </c>
      <c r="C55">
        <v>42020</v>
      </c>
      <c r="D55">
        <v>8</v>
      </c>
      <c r="E55">
        <v>10</v>
      </c>
      <c r="F55">
        <v>0.8</v>
      </c>
      <c r="H55" t="s">
        <v>141</v>
      </c>
    </row>
    <row r="56" spans="1:8" x14ac:dyDescent="0.25">
      <c r="A56">
        <v>3</v>
      </c>
      <c r="B56">
        <v>67</v>
      </c>
      <c r="C56">
        <v>42030</v>
      </c>
      <c r="D56">
        <v>4</v>
      </c>
      <c r="E56">
        <v>5</v>
      </c>
      <c r="F56">
        <v>0.8</v>
      </c>
      <c r="H56" t="s">
        <v>141</v>
      </c>
    </row>
    <row r="57" spans="1:8" x14ac:dyDescent="0.25">
      <c r="A57">
        <v>3</v>
      </c>
      <c r="B57">
        <v>67</v>
      </c>
      <c r="C57">
        <v>42035</v>
      </c>
      <c r="D57">
        <v>2</v>
      </c>
      <c r="E57">
        <v>4</v>
      </c>
      <c r="F57">
        <v>0.5</v>
      </c>
      <c r="H57" t="s">
        <v>141</v>
      </c>
    </row>
    <row r="58" spans="1:8" x14ac:dyDescent="0.25">
      <c r="A58">
        <v>3</v>
      </c>
      <c r="B58">
        <v>67</v>
      </c>
      <c r="C58">
        <v>42045</v>
      </c>
      <c r="D58">
        <v>16</v>
      </c>
      <c r="E58">
        <v>19</v>
      </c>
      <c r="F58">
        <v>0.84199999999999997</v>
      </c>
      <c r="H58" t="s">
        <v>141</v>
      </c>
    </row>
    <row r="59" spans="1:8" x14ac:dyDescent="0.25">
      <c r="A59">
        <v>3</v>
      </c>
      <c r="B59">
        <v>67</v>
      </c>
      <c r="C59">
        <v>42055</v>
      </c>
      <c r="D59">
        <v>8</v>
      </c>
      <c r="E59">
        <v>8</v>
      </c>
      <c r="F59">
        <v>1</v>
      </c>
      <c r="H59" t="s">
        <v>141</v>
      </c>
    </row>
    <row r="60" spans="1:8" x14ac:dyDescent="0.25">
      <c r="A60">
        <v>3</v>
      </c>
      <c r="B60">
        <v>67</v>
      </c>
      <c r="C60">
        <v>42060</v>
      </c>
      <c r="D60">
        <v>9</v>
      </c>
      <c r="E60">
        <v>10</v>
      </c>
      <c r="F60">
        <v>0.9</v>
      </c>
      <c r="H60" t="s">
        <v>141</v>
      </c>
    </row>
    <row r="61" spans="1:8" x14ac:dyDescent="0.25">
      <c r="A61">
        <v>3</v>
      </c>
      <c r="B61">
        <v>67</v>
      </c>
      <c r="C61">
        <v>42070</v>
      </c>
      <c r="D61">
        <v>19</v>
      </c>
      <c r="E61">
        <v>24</v>
      </c>
      <c r="F61">
        <v>0.79200000000000004</v>
      </c>
      <c r="H61" t="s">
        <v>141</v>
      </c>
    </row>
    <row r="62" spans="1:8" x14ac:dyDescent="0.25">
      <c r="A62">
        <v>3</v>
      </c>
      <c r="B62">
        <v>67</v>
      </c>
      <c r="C62">
        <v>42075</v>
      </c>
      <c r="D62">
        <v>30</v>
      </c>
      <c r="E62">
        <v>40</v>
      </c>
      <c r="F62">
        <v>0.75</v>
      </c>
      <c r="H62" t="s">
        <v>141</v>
      </c>
    </row>
    <row r="63" spans="1:8" x14ac:dyDescent="0.25">
      <c r="A63">
        <v>3</v>
      </c>
      <c r="B63">
        <v>67</v>
      </c>
      <c r="C63">
        <v>42080</v>
      </c>
      <c r="D63">
        <v>8</v>
      </c>
      <c r="E63">
        <v>10</v>
      </c>
      <c r="F63">
        <v>0.8</v>
      </c>
      <c r="H63" t="s">
        <v>141</v>
      </c>
    </row>
    <row r="64" spans="1:8" x14ac:dyDescent="0.25">
      <c r="A64">
        <v>3</v>
      </c>
      <c r="B64">
        <v>67</v>
      </c>
      <c r="C64">
        <v>42090</v>
      </c>
      <c r="D64">
        <v>127</v>
      </c>
      <c r="E64">
        <v>164</v>
      </c>
      <c r="F64">
        <v>0.77400000000000002</v>
      </c>
      <c r="H64" t="s">
        <v>141</v>
      </c>
    </row>
    <row r="65" spans="1:8" x14ac:dyDescent="0.25">
      <c r="A65">
        <v>3</v>
      </c>
      <c r="B65">
        <v>67</v>
      </c>
      <c r="C65">
        <v>42095</v>
      </c>
      <c r="D65">
        <v>0</v>
      </c>
      <c r="E65">
        <v>1</v>
      </c>
      <c r="F65">
        <v>0</v>
      </c>
      <c r="H65" t="s">
        <v>141</v>
      </c>
    </row>
    <row r="66" spans="1:8" x14ac:dyDescent="0.25">
      <c r="A66">
        <v>3</v>
      </c>
      <c r="B66">
        <v>67</v>
      </c>
      <c r="C66">
        <v>42100</v>
      </c>
      <c r="D66">
        <v>25</v>
      </c>
      <c r="E66">
        <v>35</v>
      </c>
      <c r="F66">
        <v>0.71399999999999997</v>
      </c>
      <c r="H66" t="s">
        <v>141</v>
      </c>
    </row>
    <row r="67" spans="1:8" x14ac:dyDescent="0.25">
      <c r="A67">
        <v>3</v>
      </c>
      <c r="B67">
        <v>67</v>
      </c>
      <c r="C67">
        <v>42110</v>
      </c>
      <c r="D67">
        <v>10</v>
      </c>
      <c r="E67">
        <v>10</v>
      </c>
      <c r="F67">
        <v>1</v>
      </c>
      <c r="H67" t="s">
        <v>141</v>
      </c>
    </row>
    <row r="68" spans="1:8" x14ac:dyDescent="0.25">
      <c r="A68">
        <v>3</v>
      </c>
      <c r="B68">
        <v>67</v>
      </c>
      <c r="C68">
        <v>42125</v>
      </c>
      <c r="D68">
        <v>20</v>
      </c>
      <c r="E68">
        <v>26</v>
      </c>
      <c r="F68">
        <v>0.76900000000000002</v>
      </c>
      <c r="H68" t="s">
        <v>141</v>
      </c>
    </row>
    <row r="69" spans="1:8" x14ac:dyDescent="0.25">
      <c r="A69">
        <v>3</v>
      </c>
      <c r="B69">
        <v>67</v>
      </c>
      <c r="C69">
        <v>42130</v>
      </c>
      <c r="D69">
        <v>11</v>
      </c>
      <c r="E69">
        <v>11</v>
      </c>
      <c r="F69">
        <v>1</v>
      </c>
      <c r="H69" t="s">
        <v>141</v>
      </c>
    </row>
    <row r="70" spans="1:8" x14ac:dyDescent="0.25">
      <c r="A70">
        <v>3</v>
      </c>
      <c r="B70">
        <v>67</v>
      </c>
      <c r="C70">
        <v>42135</v>
      </c>
      <c r="D70">
        <v>22</v>
      </c>
      <c r="E70">
        <v>48</v>
      </c>
      <c r="F70">
        <v>0.45800000000000002</v>
      </c>
      <c r="H70" t="s">
        <v>141</v>
      </c>
    </row>
    <row r="71" spans="1:8" x14ac:dyDescent="0.25">
      <c r="A71">
        <v>3</v>
      </c>
      <c r="B71">
        <v>67</v>
      </c>
      <c r="C71">
        <v>42145</v>
      </c>
      <c r="D71">
        <v>3</v>
      </c>
      <c r="E71">
        <v>6</v>
      </c>
      <c r="F71">
        <v>0.5</v>
      </c>
      <c r="H71" t="s">
        <v>141</v>
      </c>
    </row>
    <row r="72" spans="1:8" x14ac:dyDescent="0.25">
      <c r="A72">
        <v>3</v>
      </c>
      <c r="B72">
        <v>67</v>
      </c>
      <c r="C72">
        <v>42165</v>
      </c>
      <c r="D72">
        <v>33</v>
      </c>
      <c r="E72">
        <v>40</v>
      </c>
      <c r="F72">
        <v>0.82499999999999996</v>
      </c>
      <c r="H72" t="s">
        <v>141</v>
      </c>
    </row>
    <row r="73" spans="1:8" x14ac:dyDescent="0.25">
      <c r="A73">
        <v>3</v>
      </c>
      <c r="B73">
        <v>67</v>
      </c>
      <c r="C73">
        <v>42170</v>
      </c>
      <c r="D73">
        <v>22</v>
      </c>
      <c r="E73">
        <v>29</v>
      </c>
      <c r="F73">
        <v>0.75900000000000001</v>
      </c>
      <c r="H73" t="s">
        <v>141</v>
      </c>
    </row>
    <row r="74" spans="1:8" x14ac:dyDescent="0.25">
      <c r="A74">
        <v>3</v>
      </c>
      <c r="B74">
        <v>67</v>
      </c>
      <c r="C74">
        <v>42175</v>
      </c>
      <c r="D74">
        <v>41</v>
      </c>
      <c r="E74">
        <v>59</v>
      </c>
      <c r="F74">
        <v>0.69499999999999995</v>
      </c>
      <c r="H74" t="s">
        <v>141</v>
      </c>
    </row>
    <row r="75" spans="1:8" x14ac:dyDescent="0.25">
      <c r="A75">
        <v>3</v>
      </c>
      <c r="B75">
        <v>67</v>
      </c>
      <c r="C75">
        <v>42180</v>
      </c>
      <c r="D75">
        <v>40</v>
      </c>
      <c r="E75">
        <v>61</v>
      </c>
      <c r="F75">
        <v>0.65600000000000003</v>
      </c>
      <c r="H75" t="s">
        <v>141</v>
      </c>
    </row>
    <row r="76" spans="1:8" x14ac:dyDescent="0.25">
      <c r="A76">
        <v>3</v>
      </c>
      <c r="B76">
        <v>67</v>
      </c>
      <c r="C76">
        <v>42212</v>
      </c>
      <c r="D76">
        <v>1</v>
      </c>
      <c r="E76">
        <v>2</v>
      </c>
      <c r="F76">
        <v>0.5</v>
      </c>
      <c r="H76" t="s">
        <v>141</v>
      </c>
    </row>
    <row r="77" spans="1:8" x14ac:dyDescent="0.25">
      <c r="A77">
        <v>1</v>
      </c>
      <c r="B77">
        <v>68</v>
      </c>
      <c r="C77">
        <v>42000</v>
      </c>
      <c r="D77">
        <v>667</v>
      </c>
      <c r="E77">
        <v>899</v>
      </c>
      <c r="F77">
        <v>0.74199999999999999</v>
      </c>
      <c r="H77" t="s">
        <v>141</v>
      </c>
    </row>
    <row r="78" spans="1:8" x14ac:dyDescent="0.25">
      <c r="A78">
        <v>1</v>
      </c>
      <c r="B78">
        <v>68</v>
      </c>
      <c r="C78">
        <v>42005</v>
      </c>
      <c r="D78">
        <v>88</v>
      </c>
      <c r="E78">
        <v>119</v>
      </c>
      <c r="F78">
        <v>0.73899999999999999</v>
      </c>
      <c r="H78" t="s">
        <v>141</v>
      </c>
    </row>
    <row r="79" spans="1:8" x14ac:dyDescent="0.25">
      <c r="A79">
        <v>1</v>
      </c>
      <c r="B79">
        <v>68</v>
      </c>
      <c r="C79">
        <v>42015</v>
      </c>
      <c r="D79">
        <v>8</v>
      </c>
      <c r="E79">
        <v>12</v>
      </c>
      <c r="F79">
        <v>0.66700000000000004</v>
      </c>
      <c r="H79" t="s">
        <v>141</v>
      </c>
    </row>
    <row r="80" spans="1:8" x14ac:dyDescent="0.25">
      <c r="A80">
        <v>1</v>
      </c>
      <c r="B80">
        <v>68</v>
      </c>
      <c r="C80">
        <v>42020</v>
      </c>
      <c r="D80">
        <v>10</v>
      </c>
      <c r="E80">
        <v>12</v>
      </c>
      <c r="F80">
        <v>0.83299999999999996</v>
      </c>
      <c r="H80" t="s">
        <v>141</v>
      </c>
    </row>
    <row r="81" spans="1:8" x14ac:dyDescent="0.25">
      <c r="A81">
        <v>1</v>
      </c>
      <c r="B81">
        <v>68</v>
      </c>
      <c r="C81">
        <v>42030</v>
      </c>
      <c r="D81">
        <v>1</v>
      </c>
      <c r="E81">
        <v>1</v>
      </c>
      <c r="F81">
        <v>1</v>
      </c>
      <c r="H81" t="s">
        <v>141</v>
      </c>
    </row>
    <row r="82" spans="1:8" x14ac:dyDescent="0.25">
      <c r="A82">
        <v>1</v>
      </c>
      <c r="B82">
        <v>68</v>
      </c>
      <c r="C82">
        <v>42035</v>
      </c>
      <c r="D82">
        <v>16</v>
      </c>
      <c r="E82">
        <v>21</v>
      </c>
      <c r="F82">
        <v>0.76200000000000001</v>
      </c>
      <c r="H82" t="s">
        <v>141</v>
      </c>
    </row>
    <row r="83" spans="1:8" x14ac:dyDescent="0.25">
      <c r="A83">
        <v>1</v>
      </c>
      <c r="B83">
        <v>68</v>
      </c>
      <c r="C83">
        <v>42045</v>
      </c>
      <c r="D83">
        <v>30</v>
      </c>
      <c r="E83">
        <v>38</v>
      </c>
      <c r="F83">
        <v>0.78900000000000003</v>
      </c>
      <c r="H83" t="s">
        <v>141</v>
      </c>
    </row>
    <row r="84" spans="1:8" x14ac:dyDescent="0.25">
      <c r="A84">
        <v>1</v>
      </c>
      <c r="B84">
        <v>68</v>
      </c>
      <c r="C84">
        <v>42055</v>
      </c>
      <c r="D84">
        <v>19</v>
      </c>
      <c r="E84">
        <v>24</v>
      </c>
      <c r="F84">
        <v>0.79200000000000004</v>
      </c>
      <c r="H84" t="s">
        <v>141</v>
      </c>
    </row>
    <row r="85" spans="1:8" x14ac:dyDescent="0.25">
      <c r="A85">
        <v>1</v>
      </c>
      <c r="B85">
        <v>68</v>
      </c>
      <c r="C85">
        <v>42060</v>
      </c>
      <c r="D85">
        <v>26</v>
      </c>
      <c r="E85">
        <v>30</v>
      </c>
      <c r="F85">
        <v>0.86699999999999999</v>
      </c>
      <c r="H85" t="s">
        <v>141</v>
      </c>
    </row>
    <row r="86" spans="1:8" x14ac:dyDescent="0.25">
      <c r="A86">
        <v>1</v>
      </c>
      <c r="B86">
        <v>68</v>
      </c>
      <c r="C86">
        <v>42070</v>
      </c>
      <c r="D86">
        <v>41</v>
      </c>
      <c r="E86">
        <v>50</v>
      </c>
      <c r="F86">
        <v>0.82</v>
      </c>
      <c r="H86" t="s">
        <v>141</v>
      </c>
    </row>
    <row r="87" spans="1:8" x14ac:dyDescent="0.25">
      <c r="A87">
        <v>1</v>
      </c>
      <c r="B87">
        <v>68</v>
      </c>
      <c r="C87">
        <v>42075</v>
      </c>
      <c r="D87">
        <v>20</v>
      </c>
      <c r="E87">
        <v>30</v>
      </c>
      <c r="F87">
        <v>0.66700000000000004</v>
      </c>
      <c r="H87" t="s">
        <v>141</v>
      </c>
    </row>
    <row r="88" spans="1:8" x14ac:dyDescent="0.25">
      <c r="A88">
        <v>1</v>
      </c>
      <c r="B88">
        <v>68</v>
      </c>
      <c r="C88">
        <v>42080</v>
      </c>
      <c r="D88">
        <v>3</v>
      </c>
      <c r="E88">
        <v>6</v>
      </c>
      <c r="F88">
        <v>0.5</v>
      </c>
      <c r="H88" t="s">
        <v>141</v>
      </c>
    </row>
    <row r="89" spans="1:8" x14ac:dyDescent="0.25">
      <c r="A89">
        <v>1</v>
      </c>
      <c r="B89">
        <v>68</v>
      </c>
      <c r="C89">
        <v>42090</v>
      </c>
      <c r="D89">
        <v>114</v>
      </c>
      <c r="E89">
        <v>180</v>
      </c>
      <c r="F89">
        <v>0.63300000000000001</v>
      </c>
      <c r="H89" t="s">
        <v>141</v>
      </c>
    </row>
    <row r="90" spans="1:8" x14ac:dyDescent="0.25">
      <c r="A90">
        <v>1</v>
      </c>
      <c r="B90">
        <v>68</v>
      </c>
      <c r="C90">
        <v>42095</v>
      </c>
      <c r="D90">
        <v>52</v>
      </c>
      <c r="E90">
        <v>69</v>
      </c>
      <c r="F90">
        <v>0.754</v>
      </c>
      <c r="H90" t="s">
        <v>141</v>
      </c>
    </row>
    <row r="91" spans="1:8" x14ac:dyDescent="0.25">
      <c r="A91">
        <v>1</v>
      </c>
      <c r="B91">
        <v>68</v>
      </c>
      <c r="C91">
        <v>42100</v>
      </c>
      <c r="D91">
        <v>36</v>
      </c>
      <c r="E91">
        <v>50</v>
      </c>
      <c r="F91">
        <v>0.72</v>
      </c>
      <c r="H91" t="s">
        <v>141</v>
      </c>
    </row>
    <row r="92" spans="1:8" x14ac:dyDescent="0.25">
      <c r="A92">
        <v>1</v>
      </c>
      <c r="B92">
        <v>68</v>
      </c>
      <c r="C92">
        <v>42110</v>
      </c>
      <c r="D92">
        <v>3</v>
      </c>
      <c r="E92">
        <v>3</v>
      </c>
      <c r="F92">
        <v>1</v>
      </c>
      <c r="H92" t="s">
        <v>141</v>
      </c>
    </row>
    <row r="93" spans="1:8" x14ac:dyDescent="0.25">
      <c r="A93">
        <v>1</v>
      </c>
      <c r="B93">
        <v>68</v>
      </c>
      <c r="C93">
        <v>42125</v>
      </c>
      <c r="D93">
        <v>32</v>
      </c>
      <c r="E93">
        <v>41</v>
      </c>
      <c r="F93">
        <v>0.78</v>
      </c>
      <c r="H93" t="s">
        <v>141</v>
      </c>
    </row>
    <row r="94" spans="1:8" x14ac:dyDescent="0.25">
      <c r="A94">
        <v>1</v>
      </c>
      <c r="B94">
        <v>68</v>
      </c>
      <c r="C94">
        <v>42130</v>
      </c>
      <c r="D94">
        <v>6</v>
      </c>
      <c r="E94">
        <v>6</v>
      </c>
      <c r="F94">
        <v>1</v>
      </c>
      <c r="H94" t="s">
        <v>141</v>
      </c>
    </row>
    <row r="95" spans="1:8" x14ac:dyDescent="0.25">
      <c r="A95">
        <v>1</v>
      </c>
      <c r="B95">
        <v>68</v>
      </c>
      <c r="C95">
        <v>42135</v>
      </c>
      <c r="D95">
        <v>14</v>
      </c>
      <c r="E95">
        <v>20</v>
      </c>
      <c r="F95">
        <v>0.7</v>
      </c>
      <c r="H95" t="s">
        <v>141</v>
      </c>
    </row>
    <row r="96" spans="1:8" x14ac:dyDescent="0.25">
      <c r="A96">
        <v>1</v>
      </c>
      <c r="B96">
        <v>68</v>
      </c>
      <c r="C96">
        <v>42145</v>
      </c>
      <c r="D96">
        <v>29</v>
      </c>
      <c r="E96">
        <v>33</v>
      </c>
      <c r="F96">
        <v>0.879</v>
      </c>
      <c r="H96" t="s">
        <v>141</v>
      </c>
    </row>
    <row r="97" spans="1:8" x14ac:dyDescent="0.25">
      <c r="A97">
        <v>1</v>
      </c>
      <c r="B97">
        <v>68</v>
      </c>
      <c r="C97">
        <v>42165</v>
      </c>
      <c r="D97">
        <v>8</v>
      </c>
      <c r="E97">
        <v>14</v>
      </c>
      <c r="F97">
        <v>0.57099999999999995</v>
      </c>
      <c r="H97" t="s">
        <v>141</v>
      </c>
    </row>
    <row r="98" spans="1:8" x14ac:dyDescent="0.25">
      <c r="A98">
        <v>1</v>
      </c>
      <c r="B98">
        <v>68</v>
      </c>
      <c r="C98">
        <v>42170</v>
      </c>
      <c r="D98">
        <v>32</v>
      </c>
      <c r="E98">
        <v>38</v>
      </c>
      <c r="F98">
        <v>0.84199999999999997</v>
      </c>
      <c r="H98" t="s">
        <v>141</v>
      </c>
    </row>
    <row r="99" spans="1:8" x14ac:dyDescent="0.25">
      <c r="A99">
        <v>1</v>
      </c>
      <c r="B99">
        <v>68</v>
      </c>
      <c r="C99">
        <v>42175</v>
      </c>
      <c r="D99">
        <v>29</v>
      </c>
      <c r="E99">
        <v>34</v>
      </c>
      <c r="F99">
        <v>0.85299999999999998</v>
      </c>
      <c r="H99" t="s">
        <v>141</v>
      </c>
    </row>
    <row r="100" spans="1:8" x14ac:dyDescent="0.25">
      <c r="A100">
        <v>1</v>
      </c>
      <c r="B100">
        <v>68</v>
      </c>
      <c r="C100">
        <v>42180</v>
      </c>
      <c r="D100">
        <v>54</v>
      </c>
      <c r="E100">
        <v>73</v>
      </c>
      <c r="F100">
        <v>0.74</v>
      </c>
      <c r="H100" t="s">
        <v>141</v>
      </c>
    </row>
    <row r="101" spans="1:8" x14ac:dyDescent="0.25">
      <c r="A101">
        <v>1</v>
      </c>
      <c r="B101">
        <v>68</v>
      </c>
      <c r="C101">
        <v>42212</v>
      </c>
      <c r="D101">
        <v>136</v>
      </c>
      <c r="E101">
        <v>184</v>
      </c>
      <c r="F101">
        <v>0.73899999999999999</v>
      </c>
      <c r="H101" t="s">
        <v>141</v>
      </c>
    </row>
    <row r="102" spans="1:8" x14ac:dyDescent="0.25">
      <c r="A102">
        <v>2</v>
      </c>
      <c r="B102">
        <v>68</v>
      </c>
      <c r="C102">
        <v>42000</v>
      </c>
      <c r="D102">
        <v>758</v>
      </c>
      <c r="E102">
        <v>931</v>
      </c>
      <c r="F102">
        <v>0.81399999999999995</v>
      </c>
      <c r="H102" t="s">
        <v>141</v>
      </c>
    </row>
    <row r="103" spans="1:8" x14ac:dyDescent="0.25">
      <c r="A103">
        <v>2</v>
      </c>
      <c r="B103">
        <v>68</v>
      </c>
      <c r="C103">
        <v>42005</v>
      </c>
      <c r="D103">
        <v>53</v>
      </c>
      <c r="E103">
        <v>59</v>
      </c>
      <c r="F103">
        <v>0.89800000000000002</v>
      </c>
      <c r="H103" t="s">
        <v>141</v>
      </c>
    </row>
    <row r="104" spans="1:8" x14ac:dyDescent="0.25">
      <c r="A104">
        <v>2</v>
      </c>
      <c r="B104">
        <v>68</v>
      </c>
      <c r="C104">
        <v>42015</v>
      </c>
      <c r="D104">
        <v>12</v>
      </c>
      <c r="E104">
        <v>14</v>
      </c>
      <c r="F104">
        <v>0.85699999999999998</v>
      </c>
      <c r="H104" t="s">
        <v>141</v>
      </c>
    </row>
    <row r="105" spans="1:8" x14ac:dyDescent="0.25">
      <c r="A105">
        <v>2</v>
      </c>
      <c r="B105">
        <v>68</v>
      </c>
      <c r="C105">
        <v>42020</v>
      </c>
      <c r="D105">
        <v>33</v>
      </c>
      <c r="E105">
        <v>42</v>
      </c>
      <c r="F105">
        <v>0.78600000000000003</v>
      </c>
      <c r="H105" t="s">
        <v>141</v>
      </c>
    </row>
    <row r="106" spans="1:8" x14ac:dyDescent="0.25">
      <c r="A106">
        <v>2</v>
      </c>
      <c r="B106">
        <v>68</v>
      </c>
      <c r="C106">
        <v>42030</v>
      </c>
      <c r="D106">
        <v>14</v>
      </c>
      <c r="E106">
        <v>15</v>
      </c>
      <c r="F106">
        <v>0.93300000000000005</v>
      </c>
      <c r="H106" t="s">
        <v>141</v>
      </c>
    </row>
    <row r="107" spans="1:8" x14ac:dyDescent="0.25">
      <c r="A107">
        <v>2</v>
      </c>
      <c r="B107">
        <v>68</v>
      </c>
      <c r="C107">
        <v>42035</v>
      </c>
      <c r="D107">
        <v>18</v>
      </c>
      <c r="E107">
        <v>18</v>
      </c>
      <c r="F107">
        <v>1</v>
      </c>
      <c r="H107" t="s">
        <v>141</v>
      </c>
    </row>
    <row r="108" spans="1:8" x14ac:dyDescent="0.25">
      <c r="A108">
        <v>2</v>
      </c>
      <c r="B108">
        <v>68</v>
      </c>
      <c r="C108">
        <v>42045</v>
      </c>
      <c r="D108">
        <v>39</v>
      </c>
      <c r="E108">
        <v>48</v>
      </c>
      <c r="F108">
        <v>0.81299999999999994</v>
      </c>
      <c r="H108" t="s">
        <v>141</v>
      </c>
    </row>
    <row r="109" spans="1:8" x14ac:dyDescent="0.25">
      <c r="A109">
        <v>2</v>
      </c>
      <c r="B109">
        <v>68</v>
      </c>
      <c r="C109">
        <v>42055</v>
      </c>
      <c r="D109">
        <v>23</v>
      </c>
      <c r="E109">
        <v>29</v>
      </c>
      <c r="F109">
        <v>0.79300000000000004</v>
      </c>
      <c r="H109" t="s">
        <v>141</v>
      </c>
    </row>
    <row r="110" spans="1:8" x14ac:dyDescent="0.25">
      <c r="A110">
        <v>2</v>
      </c>
      <c r="B110">
        <v>68</v>
      </c>
      <c r="C110">
        <v>42060</v>
      </c>
      <c r="D110">
        <v>33</v>
      </c>
      <c r="E110">
        <v>39</v>
      </c>
      <c r="F110">
        <v>0.84599999999999997</v>
      </c>
      <c r="H110" t="s">
        <v>141</v>
      </c>
    </row>
    <row r="111" spans="1:8" x14ac:dyDescent="0.25">
      <c r="A111">
        <v>2</v>
      </c>
      <c r="B111">
        <v>68</v>
      </c>
      <c r="C111">
        <v>42070</v>
      </c>
      <c r="D111">
        <v>33</v>
      </c>
      <c r="E111">
        <v>41</v>
      </c>
      <c r="F111">
        <v>0.80500000000000005</v>
      </c>
      <c r="H111" t="s">
        <v>141</v>
      </c>
    </row>
    <row r="112" spans="1:8" x14ac:dyDescent="0.25">
      <c r="A112">
        <v>2</v>
      </c>
      <c r="B112">
        <v>68</v>
      </c>
      <c r="C112">
        <v>42075</v>
      </c>
      <c r="D112">
        <v>43</v>
      </c>
      <c r="E112">
        <v>57</v>
      </c>
      <c r="F112">
        <v>0.754</v>
      </c>
      <c r="H112" t="s">
        <v>141</v>
      </c>
    </row>
    <row r="113" spans="1:8" x14ac:dyDescent="0.25">
      <c r="A113">
        <v>2</v>
      </c>
      <c r="B113">
        <v>68</v>
      </c>
      <c r="C113">
        <v>42080</v>
      </c>
      <c r="D113">
        <v>21</v>
      </c>
      <c r="E113">
        <v>22</v>
      </c>
      <c r="F113">
        <v>0.95499999999999996</v>
      </c>
      <c r="H113" t="s">
        <v>141</v>
      </c>
    </row>
    <row r="114" spans="1:8" x14ac:dyDescent="0.25">
      <c r="A114">
        <v>2</v>
      </c>
      <c r="B114">
        <v>68</v>
      </c>
      <c r="C114">
        <v>42090</v>
      </c>
      <c r="D114">
        <v>64</v>
      </c>
      <c r="E114">
        <v>94</v>
      </c>
      <c r="F114">
        <v>0.68100000000000005</v>
      </c>
      <c r="H114" t="s">
        <v>141</v>
      </c>
    </row>
    <row r="115" spans="1:8" x14ac:dyDescent="0.25">
      <c r="A115">
        <v>2</v>
      </c>
      <c r="B115">
        <v>68</v>
      </c>
      <c r="C115">
        <v>42095</v>
      </c>
      <c r="D115">
        <v>16</v>
      </c>
      <c r="E115">
        <v>17</v>
      </c>
      <c r="F115">
        <v>0.94099999999999995</v>
      </c>
      <c r="H115" t="s">
        <v>141</v>
      </c>
    </row>
    <row r="116" spans="1:8" x14ac:dyDescent="0.25">
      <c r="A116">
        <v>2</v>
      </c>
      <c r="B116">
        <v>68</v>
      </c>
      <c r="C116">
        <v>42100</v>
      </c>
      <c r="D116">
        <v>47</v>
      </c>
      <c r="E116">
        <v>60</v>
      </c>
      <c r="F116">
        <v>0.78300000000000003</v>
      </c>
      <c r="H116" t="s">
        <v>141</v>
      </c>
    </row>
    <row r="117" spans="1:8" x14ac:dyDescent="0.25">
      <c r="A117">
        <v>2</v>
      </c>
      <c r="B117">
        <v>68</v>
      </c>
      <c r="C117">
        <v>42110</v>
      </c>
      <c r="D117">
        <v>24</v>
      </c>
      <c r="E117">
        <v>29</v>
      </c>
      <c r="F117">
        <v>0.82799999999999996</v>
      </c>
      <c r="H117" t="s">
        <v>141</v>
      </c>
    </row>
    <row r="118" spans="1:8" x14ac:dyDescent="0.25">
      <c r="A118">
        <v>2</v>
      </c>
      <c r="B118">
        <v>68</v>
      </c>
      <c r="C118">
        <v>42125</v>
      </c>
      <c r="D118">
        <v>54</v>
      </c>
      <c r="E118">
        <v>62</v>
      </c>
      <c r="F118">
        <v>0.871</v>
      </c>
      <c r="H118" t="s">
        <v>141</v>
      </c>
    </row>
    <row r="119" spans="1:8" x14ac:dyDescent="0.25">
      <c r="A119">
        <v>2</v>
      </c>
      <c r="B119">
        <v>68</v>
      </c>
      <c r="C119">
        <v>42130</v>
      </c>
      <c r="D119">
        <v>8</v>
      </c>
      <c r="E119">
        <v>8</v>
      </c>
      <c r="F119">
        <v>1</v>
      </c>
      <c r="H119" t="s">
        <v>141</v>
      </c>
    </row>
    <row r="120" spans="1:8" x14ac:dyDescent="0.25">
      <c r="A120">
        <v>2</v>
      </c>
      <c r="B120">
        <v>68</v>
      </c>
      <c r="C120">
        <v>42135</v>
      </c>
      <c r="D120">
        <v>19</v>
      </c>
      <c r="E120">
        <v>28</v>
      </c>
      <c r="F120">
        <v>0.67900000000000005</v>
      </c>
      <c r="H120" t="s">
        <v>141</v>
      </c>
    </row>
    <row r="121" spans="1:8" x14ac:dyDescent="0.25">
      <c r="A121">
        <v>2</v>
      </c>
      <c r="B121">
        <v>68</v>
      </c>
      <c r="C121">
        <v>42145</v>
      </c>
      <c r="D121">
        <v>9</v>
      </c>
      <c r="E121">
        <v>13</v>
      </c>
      <c r="F121">
        <v>0.69199999999999995</v>
      </c>
      <c r="H121" t="s">
        <v>141</v>
      </c>
    </row>
    <row r="122" spans="1:8" x14ac:dyDescent="0.25">
      <c r="A122">
        <v>2</v>
      </c>
      <c r="B122">
        <v>68</v>
      </c>
      <c r="C122">
        <v>42165</v>
      </c>
      <c r="D122">
        <v>40</v>
      </c>
      <c r="E122">
        <v>46</v>
      </c>
      <c r="F122">
        <v>0.87</v>
      </c>
      <c r="H122" t="s">
        <v>141</v>
      </c>
    </row>
    <row r="123" spans="1:8" x14ac:dyDescent="0.25">
      <c r="A123">
        <v>2</v>
      </c>
      <c r="B123">
        <v>68</v>
      </c>
      <c r="C123">
        <v>42170</v>
      </c>
      <c r="D123">
        <v>61</v>
      </c>
      <c r="E123">
        <v>74</v>
      </c>
      <c r="F123">
        <v>0.82399999999999995</v>
      </c>
      <c r="H123" t="s">
        <v>141</v>
      </c>
    </row>
    <row r="124" spans="1:8" x14ac:dyDescent="0.25">
      <c r="A124">
        <v>2</v>
      </c>
      <c r="B124">
        <v>68</v>
      </c>
      <c r="C124">
        <v>42175</v>
      </c>
      <c r="D124">
        <v>30</v>
      </c>
      <c r="E124">
        <v>35</v>
      </c>
      <c r="F124">
        <v>0.85699999999999998</v>
      </c>
      <c r="H124" t="s">
        <v>141</v>
      </c>
    </row>
    <row r="125" spans="1:8" x14ac:dyDescent="0.25">
      <c r="A125">
        <v>2</v>
      </c>
      <c r="B125">
        <v>68</v>
      </c>
      <c r="C125">
        <v>42180</v>
      </c>
      <c r="D125">
        <v>55</v>
      </c>
      <c r="E125">
        <v>69</v>
      </c>
      <c r="F125">
        <v>0.79700000000000004</v>
      </c>
      <c r="H125" t="s">
        <v>141</v>
      </c>
    </row>
    <row r="126" spans="1:8" x14ac:dyDescent="0.25">
      <c r="A126">
        <v>2</v>
      </c>
      <c r="B126">
        <v>68</v>
      </c>
      <c r="C126">
        <v>42212</v>
      </c>
      <c r="D126">
        <v>65</v>
      </c>
      <c r="E126">
        <v>72</v>
      </c>
      <c r="F126">
        <v>0.90300000000000002</v>
      </c>
      <c r="H126" t="s">
        <v>141</v>
      </c>
    </row>
    <row r="127" spans="1:8" x14ac:dyDescent="0.25">
      <c r="A127">
        <v>3</v>
      </c>
      <c r="B127">
        <v>68</v>
      </c>
      <c r="C127">
        <v>42000</v>
      </c>
      <c r="D127">
        <v>280</v>
      </c>
      <c r="E127">
        <v>394</v>
      </c>
      <c r="F127">
        <v>0.71099999999999997</v>
      </c>
      <c r="H127" t="s">
        <v>141</v>
      </c>
    </row>
    <row r="128" spans="1:8" x14ac:dyDescent="0.25">
      <c r="A128">
        <v>3</v>
      </c>
      <c r="B128">
        <v>68</v>
      </c>
      <c r="C128">
        <v>42005</v>
      </c>
      <c r="D128">
        <v>0</v>
      </c>
      <c r="E128">
        <v>1</v>
      </c>
      <c r="F128">
        <v>0</v>
      </c>
      <c r="H128" t="s">
        <v>141</v>
      </c>
    </row>
    <row r="129" spans="1:8" x14ac:dyDescent="0.25">
      <c r="A129">
        <v>3</v>
      </c>
      <c r="B129">
        <v>68</v>
      </c>
      <c r="C129">
        <v>42015</v>
      </c>
      <c r="D129">
        <v>3</v>
      </c>
      <c r="E129">
        <v>3</v>
      </c>
      <c r="F129">
        <v>1</v>
      </c>
      <c r="H129" t="s">
        <v>141</v>
      </c>
    </row>
    <row r="130" spans="1:8" x14ac:dyDescent="0.25">
      <c r="A130">
        <v>3</v>
      </c>
      <c r="B130">
        <v>68</v>
      </c>
      <c r="C130">
        <v>42020</v>
      </c>
      <c r="D130">
        <v>5</v>
      </c>
      <c r="E130">
        <v>8</v>
      </c>
      <c r="F130">
        <v>0.625</v>
      </c>
      <c r="H130" t="s">
        <v>141</v>
      </c>
    </row>
    <row r="131" spans="1:8" x14ac:dyDescent="0.25">
      <c r="A131">
        <v>3</v>
      </c>
      <c r="B131">
        <v>68</v>
      </c>
      <c r="C131">
        <v>42035</v>
      </c>
      <c r="D131">
        <v>10</v>
      </c>
      <c r="E131">
        <v>11</v>
      </c>
      <c r="F131">
        <v>0.90900000000000003</v>
      </c>
      <c r="H131" t="s">
        <v>141</v>
      </c>
    </row>
    <row r="132" spans="1:8" x14ac:dyDescent="0.25">
      <c r="A132">
        <v>3</v>
      </c>
      <c r="B132">
        <v>68</v>
      </c>
      <c r="C132">
        <v>42045</v>
      </c>
      <c r="D132">
        <v>22</v>
      </c>
      <c r="E132">
        <v>25</v>
      </c>
      <c r="F132">
        <v>0.88</v>
      </c>
      <c r="H132" t="s">
        <v>141</v>
      </c>
    </row>
    <row r="133" spans="1:8" x14ac:dyDescent="0.25">
      <c r="A133">
        <v>3</v>
      </c>
      <c r="B133">
        <v>68</v>
      </c>
      <c r="C133">
        <v>42055</v>
      </c>
      <c r="D133">
        <v>8</v>
      </c>
      <c r="E133">
        <v>10</v>
      </c>
      <c r="F133">
        <v>0.8</v>
      </c>
      <c r="H133" t="s">
        <v>141</v>
      </c>
    </row>
    <row r="134" spans="1:8" x14ac:dyDescent="0.25">
      <c r="A134">
        <v>3</v>
      </c>
      <c r="B134">
        <v>68</v>
      </c>
      <c r="C134">
        <v>42060</v>
      </c>
      <c r="D134">
        <v>1</v>
      </c>
      <c r="E134">
        <v>2</v>
      </c>
      <c r="F134">
        <v>0.5</v>
      </c>
      <c r="H134" t="s">
        <v>141</v>
      </c>
    </row>
    <row r="135" spans="1:8" x14ac:dyDescent="0.25">
      <c r="A135">
        <v>3</v>
      </c>
      <c r="B135">
        <v>68</v>
      </c>
      <c r="C135">
        <v>42070</v>
      </c>
      <c r="D135">
        <v>26</v>
      </c>
      <c r="E135">
        <v>34</v>
      </c>
      <c r="F135">
        <v>0.76500000000000001</v>
      </c>
      <c r="H135" t="s">
        <v>141</v>
      </c>
    </row>
    <row r="136" spans="1:8" x14ac:dyDescent="0.25">
      <c r="A136">
        <v>3</v>
      </c>
      <c r="B136">
        <v>68</v>
      </c>
      <c r="C136">
        <v>42075</v>
      </c>
      <c r="D136">
        <v>16</v>
      </c>
      <c r="E136">
        <v>20</v>
      </c>
      <c r="F136">
        <v>0.8</v>
      </c>
      <c r="H136" t="s">
        <v>141</v>
      </c>
    </row>
    <row r="137" spans="1:8" x14ac:dyDescent="0.25">
      <c r="A137">
        <v>3</v>
      </c>
      <c r="B137">
        <v>68</v>
      </c>
      <c r="C137">
        <v>42080</v>
      </c>
      <c r="D137">
        <v>2</v>
      </c>
      <c r="E137">
        <v>4</v>
      </c>
      <c r="F137">
        <v>0.5</v>
      </c>
      <c r="H137" t="s">
        <v>141</v>
      </c>
    </row>
    <row r="138" spans="1:8" x14ac:dyDescent="0.25">
      <c r="A138">
        <v>3</v>
      </c>
      <c r="B138">
        <v>68</v>
      </c>
      <c r="C138">
        <v>42090</v>
      </c>
      <c r="D138">
        <v>17</v>
      </c>
      <c r="E138">
        <v>27</v>
      </c>
      <c r="F138">
        <v>0.63</v>
      </c>
      <c r="H138" t="s">
        <v>141</v>
      </c>
    </row>
    <row r="139" spans="1:8" x14ac:dyDescent="0.25">
      <c r="A139">
        <v>3</v>
      </c>
      <c r="B139">
        <v>68</v>
      </c>
      <c r="C139">
        <v>42095</v>
      </c>
      <c r="D139">
        <v>2</v>
      </c>
      <c r="E139">
        <v>2</v>
      </c>
      <c r="F139">
        <v>1</v>
      </c>
      <c r="H139" t="s">
        <v>141</v>
      </c>
    </row>
    <row r="140" spans="1:8" x14ac:dyDescent="0.25">
      <c r="A140">
        <v>3</v>
      </c>
      <c r="B140">
        <v>68</v>
      </c>
      <c r="C140">
        <v>42100</v>
      </c>
      <c r="D140">
        <v>21</v>
      </c>
      <c r="E140">
        <v>37</v>
      </c>
      <c r="F140">
        <v>0.56799999999999995</v>
      </c>
      <c r="H140" t="s">
        <v>141</v>
      </c>
    </row>
    <row r="141" spans="1:8" x14ac:dyDescent="0.25">
      <c r="A141">
        <v>3</v>
      </c>
      <c r="B141">
        <v>68</v>
      </c>
      <c r="C141">
        <v>42110</v>
      </c>
      <c r="D141">
        <v>13</v>
      </c>
      <c r="E141">
        <v>19</v>
      </c>
      <c r="F141">
        <v>0.68400000000000005</v>
      </c>
      <c r="H141" t="s">
        <v>141</v>
      </c>
    </row>
    <row r="142" spans="1:8" x14ac:dyDescent="0.25">
      <c r="A142">
        <v>3</v>
      </c>
      <c r="B142">
        <v>68</v>
      </c>
      <c r="C142">
        <v>42125</v>
      </c>
      <c r="D142">
        <v>22</v>
      </c>
      <c r="E142">
        <v>27</v>
      </c>
      <c r="F142">
        <v>0.81499999999999995</v>
      </c>
      <c r="H142" t="s">
        <v>141</v>
      </c>
    </row>
    <row r="143" spans="1:8" x14ac:dyDescent="0.25">
      <c r="A143">
        <v>3</v>
      </c>
      <c r="B143">
        <v>68</v>
      </c>
      <c r="C143">
        <v>42130</v>
      </c>
      <c r="D143">
        <v>0</v>
      </c>
      <c r="E143">
        <v>2</v>
      </c>
      <c r="F143">
        <v>0</v>
      </c>
      <c r="H143" t="s">
        <v>141</v>
      </c>
    </row>
    <row r="144" spans="1:8" x14ac:dyDescent="0.25">
      <c r="A144">
        <v>3</v>
      </c>
      <c r="B144">
        <v>68</v>
      </c>
      <c r="C144">
        <v>42135</v>
      </c>
      <c r="D144">
        <v>10</v>
      </c>
      <c r="E144">
        <v>15</v>
      </c>
      <c r="F144">
        <v>0.66700000000000004</v>
      </c>
      <c r="H144" t="s">
        <v>141</v>
      </c>
    </row>
    <row r="145" spans="1:8" x14ac:dyDescent="0.25">
      <c r="A145">
        <v>3</v>
      </c>
      <c r="B145">
        <v>68</v>
      </c>
      <c r="C145">
        <v>42145</v>
      </c>
      <c r="D145">
        <v>13</v>
      </c>
      <c r="E145">
        <v>15</v>
      </c>
      <c r="F145">
        <v>0.86699999999999999</v>
      </c>
      <c r="H145" t="s">
        <v>141</v>
      </c>
    </row>
    <row r="146" spans="1:8" x14ac:dyDescent="0.25">
      <c r="A146">
        <v>3</v>
      </c>
      <c r="B146">
        <v>68</v>
      </c>
      <c r="C146">
        <v>42165</v>
      </c>
      <c r="D146">
        <v>16</v>
      </c>
      <c r="E146">
        <v>23</v>
      </c>
      <c r="F146">
        <v>0.69599999999999995</v>
      </c>
      <c r="H146" t="s">
        <v>141</v>
      </c>
    </row>
    <row r="147" spans="1:8" x14ac:dyDescent="0.25">
      <c r="A147">
        <v>3</v>
      </c>
      <c r="B147">
        <v>68</v>
      </c>
      <c r="C147">
        <v>42170</v>
      </c>
      <c r="D147">
        <v>36</v>
      </c>
      <c r="E147">
        <v>53</v>
      </c>
      <c r="F147">
        <v>0.67900000000000005</v>
      </c>
      <c r="H147" t="s">
        <v>141</v>
      </c>
    </row>
    <row r="148" spans="1:8" x14ac:dyDescent="0.25">
      <c r="A148">
        <v>3</v>
      </c>
      <c r="B148">
        <v>68</v>
      </c>
      <c r="C148">
        <v>42175</v>
      </c>
      <c r="D148">
        <v>21</v>
      </c>
      <c r="E148">
        <v>36</v>
      </c>
      <c r="F148">
        <v>0.58299999999999996</v>
      </c>
      <c r="H148" t="s">
        <v>141</v>
      </c>
    </row>
    <row r="149" spans="1:8" x14ac:dyDescent="0.25">
      <c r="A149">
        <v>3</v>
      </c>
      <c r="B149">
        <v>68</v>
      </c>
      <c r="C149">
        <v>42180</v>
      </c>
      <c r="D149">
        <v>16</v>
      </c>
      <c r="E149">
        <v>20</v>
      </c>
      <c r="F149">
        <v>0.8</v>
      </c>
      <c r="H149" t="s">
        <v>141</v>
      </c>
    </row>
    <row r="150" spans="1:8" x14ac:dyDescent="0.25">
      <c r="A150">
        <v>3</v>
      </c>
      <c r="B150">
        <v>68</v>
      </c>
      <c r="C150">
        <v>42212</v>
      </c>
      <c r="D150">
        <v>2</v>
      </c>
      <c r="E150">
        <v>3</v>
      </c>
      <c r="F150">
        <v>0.66700000000000004</v>
      </c>
      <c r="H150" t="s">
        <v>141</v>
      </c>
    </row>
    <row r="151" spans="1:8" x14ac:dyDescent="0.25">
      <c r="A151">
        <v>1</v>
      </c>
      <c r="B151">
        <v>69</v>
      </c>
      <c r="C151">
        <v>42000</v>
      </c>
      <c r="G151">
        <v>7411.2</v>
      </c>
      <c r="H151" t="s">
        <v>141</v>
      </c>
    </row>
    <row r="152" spans="1:8" x14ac:dyDescent="0.25">
      <c r="A152">
        <v>1</v>
      </c>
      <c r="B152">
        <v>69</v>
      </c>
      <c r="C152">
        <v>42005</v>
      </c>
      <c r="G152">
        <v>7643.1</v>
      </c>
      <c r="H152" t="s">
        <v>141</v>
      </c>
    </row>
    <row r="153" spans="1:8" x14ac:dyDescent="0.25">
      <c r="A153">
        <v>1</v>
      </c>
      <c r="B153">
        <v>69</v>
      </c>
      <c r="C153">
        <v>42015</v>
      </c>
      <c r="G153">
        <v>5955.68</v>
      </c>
      <c r="H153" t="s">
        <v>141</v>
      </c>
    </row>
    <row r="154" spans="1:8" x14ac:dyDescent="0.25">
      <c r="A154">
        <v>1</v>
      </c>
      <c r="B154">
        <v>69</v>
      </c>
      <c r="C154">
        <v>42020</v>
      </c>
      <c r="G154">
        <v>8329.69</v>
      </c>
      <c r="H154" t="s">
        <v>141</v>
      </c>
    </row>
    <row r="155" spans="1:8" x14ac:dyDescent="0.25">
      <c r="A155">
        <v>1</v>
      </c>
      <c r="B155">
        <v>69</v>
      </c>
      <c r="C155">
        <v>42030</v>
      </c>
      <c r="G155">
        <v>13027.65</v>
      </c>
      <c r="H155" t="s">
        <v>141</v>
      </c>
    </row>
    <row r="156" spans="1:8" x14ac:dyDescent="0.25">
      <c r="A156">
        <v>1</v>
      </c>
      <c r="B156">
        <v>69</v>
      </c>
      <c r="C156">
        <v>42035</v>
      </c>
      <c r="G156">
        <v>3599.46</v>
      </c>
      <c r="H156" t="s">
        <v>141</v>
      </c>
    </row>
    <row r="157" spans="1:8" x14ac:dyDescent="0.25">
      <c r="A157">
        <v>1</v>
      </c>
      <c r="B157">
        <v>69</v>
      </c>
      <c r="C157">
        <v>42045</v>
      </c>
      <c r="G157">
        <v>6727.08</v>
      </c>
      <c r="H157" t="s">
        <v>141</v>
      </c>
    </row>
    <row r="158" spans="1:8" x14ac:dyDescent="0.25">
      <c r="A158">
        <v>1</v>
      </c>
      <c r="B158">
        <v>69</v>
      </c>
      <c r="C158">
        <v>42055</v>
      </c>
      <c r="G158">
        <v>8105.1949999999997</v>
      </c>
      <c r="H158" t="s">
        <v>141</v>
      </c>
    </row>
    <row r="159" spans="1:8" x14ac:dyDescent="0.25">
      <c r="A159">
        <v>1</v>
      </c>
      <c r="B159">
        <v>69</v>
      </c>
      <c r="C159">
        <v>42060</v>
      </c>
      <c r="G159">
        <v>7700.5</v>
      </c>
      <c r="H159" t="s">
        <v>141</v>
      </c>
    </row>
    <row r="160" spans="1:8" x14ac:dyDescent="0.25">
      <c r="A160">
        <v>1</v>
      </c>
      <c r="B160">
        <v>69</v>
      </c>
      <c r="C160">
        <v>42070</v>
      </c>
      <c r="G160">
        <v>11060.995000000001</v>
      </c>
      <c r="H160" t="s">
        <v>141</v>
      </c>
    </row>
    <row r="161" spans="1:8" x14ac:dyDescent="0.25">
      <c r="A161">
        <v>1</v>
      </c>
      <c r="B161">
        <v>69</v>
      </c>
      <c r="C161">
        <v>42075</v>
      </c>
      <c r="G161">
        <v>7889.81</v>
      </c>
      <c r="H161" t="s">
        <v>141</v>
      </c>
    </row>
    <row r="162" spans="1:8" x14ac:dyDescent="0.25">
      <c r="A162">
        <v>1</v>
      </c>
      <c r="B162">
        <v>69</v>
      </c>
      <c r="C162">
        <v>42080</v>
      </c>
      <c r="G162">
        <v>6276.42</v>
      </c>
      <c r="H162" t="s">
        <v>141</v>
      </c>
    </row>
    <row r="163" spans="1:8" x14ac:dyDescent="0.25">
      <c r="A163">
        <v>1</v>
      </c>
      <c r="B163">
        <v>69</v>
      </c>
      <c r="C163">
        <v>42090</v>
      </c>
      <c r="G163">
        <v>6876.48</v>
      </c>
      <c r="H163" t="s">
        <v>141</v>
      </c>
    </row>
    <row r="164" spans="1:8" x14ac:dyDescent="0.25">
      <c r="A164">
        <v>1</v>
      </c>
      <c r="B164">
        <v>69</v>
      </c>
      <c r="C164">
        <v>42095</v>
      </c>
      <c r="G164">
        <v>6961.16</v>
      </c>
      <c r="H164" t="s">
        <v>141</v>
      </c>
    </row>
    <row r="165" spans="1:8" x14ac:dyDescent="0.25">
      <c r="A165">
        <v>1</v>
      </c>
      <c r="B165">
        <v>69</v>
      </c>
      <c r="C165">
        <v>42100</v>
      </c>
      <c r="G165">
        <v>5488.66</v>
      </c>
      <c r="H165" t="s">
        <v>141</v>
      </c>
    </row>
    <row r="166" spans="1:8" x14ac:dyDescent="0.25">
      <c r="A166">
        <v>1</v>
      </c>
      <c r="B166">
        <v>69</v>
      </c>
      <c r="C166">
        <v>42110</v>
      </c>
      <c r="G166">
        <v>11206.674999999999</v>
      </c>
      <c r="H166" t="s">
        <v>141</v>
      </c>
    </row>
    <row r="167" spans="1:8" x14ac:dyDescent="0.25">
      <c r="A167">
        <v>1</v>
      </c>
      <c r="B167">
        <v>69</v>
      </c>
      <c r="C167">
        <v>42125</v>
      </c>
      <c r="G167">
        <v>7668.61</v>
      </c>
      <c r="H167" t="s">
        <v>141</v>
      </c>
    </row>
    <row r="168" spans="1:8" x14ac:dyDescent="0.25">
      <c r="A168">
        <v>1</v>
      </c>
      <c r="B168">
        <v>69</v>
      </c>
      <c r="C168">
        <v>42130</v>
      </c>
      <c r="G168">
        <v>9394.125</v>
      </c>
      <c r="H168" t="s">
        <v>141</v>
      </c>
    </row>
    <row r="169" spans="1:8" x14ac:dyDescent="0.25">
      <c r="A169">
        <v>1</v>
      </c>
      <c r="B169">
        <v>69</v>
      </c>
      <c r="C169">
        <v>42135</v>
      </c>
      <c r="G169">
        <v>8965.7549999999992</v>
      </c>
      <c r="H169" t="s">
        <v>141</v>
      </c>
    </row>
    <row r="170" spans="1:8" x14ac:dyDescent="0.25">
      <c r="A170">
        <v>1</v>
      </c>
      <c r="B170">
        <v>69</v>
      </c>
      <c r="C170">
        <v>42145</v>
      </c>
      <c r="G170">
        <v>8180.29</v>
      </c>
      <c r="H170" t="s">
        <v>141</v>
      </c>
    </row>
    <row r="171" spans="1:8" x14ac:dyDescent="0.25">
      <c r="A171">
        <v>1</v>
      </c>
      <c r="B171">
        <v>69</v>
      </c>
      <c r="C171">
        <v>42165</v>
      </c>
      <c r="G171">
        <v>8787.99</v>
      </c>
      <c r="H171" t="s">
        <v>141</v>
      </c>
    </row>
    <row r="172" spans="1:8" x14ac:dyDescent="0.25">
      <c r="A172">
        <v>1</v>
      </c>
      <c r="B172">
        <v>69</v>
      </c>
      <c r="C172">
        <v>42170</v>
      </c>
      <c r="G172">
        <v>8023.75</v>
      </c>
      <c r="H172" t="s">
        <v>141</v>
      </c>
    </row>
    <row r="173" spans="1:8" x14ac:dyDescent="0.25">
      <c r="A173">
        <v>1</v>
      </c>
      <c r="B173">
        <v>69</v>
      </c>
      <c r="C173">
        <v>42175</v>
      </c>
      <c r="G173">
        <v>6873.085</v>
      </c>
      <c r="H173" t="s">
        <v>141</v>
      </c>
    </row>
    <row r="174" spans="1:8" x14ac:dyDescent="0.25">
      <c r="A174">
        <v>1</v>
      </c>
      <c r="B174">
        <v>69</v>
      </c>
      <c r="C174">
        <v>42180</v>
      </c>
      <c r="G174">
        <v>7692.6</v>
      </c>
      <c r="H174" t="s">
        <v>141</v>
      </c>
    </row>
    <row r="175" spans="1:8" x14ac:dyDescent="0.25">
      <c r="A175">
        <v>1</v>
      </c>
      <c r="B175">
        <v>69</v>
      </c>
      <c r="C175">
        <v>42212</v>
      </c>
      <c r="G175">
        <v>7313.93</v>
      </c>
      <c r="H175" t="s">
        <v>141</v>
      </c>
    </row>
    <row r="176" spans="1:8" x14ac:dyDescent="0.25">
      <c r="A176">
        <v>2</v>
      </c>
      <c r="B176">
        <v>69</v>
      </c>
      <c r="C176">
        <v>42000</v>
      </c>
      <c r="G176">
        <v>9601.33</v>
      </c>
      <c r="H176" t="s">
        <v>141</v>
      </c>
    </row>
    <row r="177" spans="1:8" x14ac:dyDescent="0.25">
      <c r="A177">
        <v>2</v>
      </c>
      <c r="B177">
        <v>69</v>
      </c>
      <c r="C177">
        <v>42005</v>
      </c>
      <c r="G177">
        <v>9418.7350000000006</v>
      </c>
      <c r="H177" t="s">
        <v>141</v>
      </c>
    </row>
    <row r="178" spans="1:8" x14ac:dyDescent="0.25">
      <c r="A178">
        <v>2</v>
      </c>
      <c r="B178">
        <v>69</v>
      </c>
      <c r="C178">
        <v>42015</v>
      </c>
      <c r="G178">
        <v>10774.68</v>
      </c>
      <c r="H178" t="s">
        <v>141</v>
      </c>
    </row>
    <row r="179" spans="1:8" x14ac:dyDescent="0.25">
      <c r="A179">
        <v>2</v>
      </c>
      <c r="B179">
        <v>69</v>
      </c>
      <c r="C179">
        <v>42020</v>
      </c>
      <c r="G179">
        <v>9632.74</v>
      </c>
      <c r="H179" t="s">
        <v>141</v>
      </c>
    </row>
    <row r="180" spans="1:8" x14ac:dyDescent="0.25">
      <c r="A180">
        <v>2</v>
      </c>
      <c r="B180">
        <v>69</v>
      </c>
      <c r="C180">
        <v>42030</v>
      </c>
      <c r="G180">
        <v>13692</v>
      </c>
      <c r="H180" t="s">
        <v>141</v>
      </c>
    </row>
    <row r="181" spans="1:8" x14ac:dyDescent="0.25">
      <c r="A181">
        <v>2</v>
      </c>
      <c r="B181">
        <v>69</v>
      </c>
      <c r="C181">
        <v>42035</v>
      </c>
      <c r="G181">
        <v>12222.1</v>
      </c>
      <c r="H181" t="s">
        <v>141</v>
      </c>
    </row>
    <row r="182" spans="1:8" x14ac:dyDescent="0.25">
      <c r="A182">
        <v>2</v>
      </c>
      <c r="B182">
        <v>69</v>
      </c>
      <c r="C182">
        <v>42045</v>
      </c>
      <c r="G182">
        <v>9544.17</v>
      </c>
      <c r="H182" t="s">
        <v>141</v>
      </c>
    </row>
    <row r="183" spans="1:8" x14ac:dyDescent="0.25">
      <c r="A183">
        <v>2</v>
      </c>
      <c r="B183">
        <v>69</v>
      </c>
      <c r="C183">
        <v>42055</v>
      </c>
      <c r="G183">
        <v>10304</v>
      </c>
      <c r="H183" t="s">
        <v>141</v>
      </c>
    </row>
    <row r="184" spans="1:8" x14ac:dyDescent="0.25">
      <c r="A184">
        <v>2</v>
      </c>
      <c r="B184">
        <v>69</v>
      </c>
      <c r="C184">
        <v>42060</v>
      </c>
      <c r="G184">
        <v>10137.965</v>
      </c>
      <c r="H184" t="s">
        <v>141</v>
      </c>
    </row>
    <row r="185" spans="1:8" x14ac:dyDescent="0.25">
      <c r="A185">
        <v>2</v>
      </c>
      <c r="B185">
        <v>69</v>
      </c>
      <c r="C185">
        <v>42070</v>
      </c>
      <c r="G185">
        <v>9029.2849999999999</v>
      </c>
      <c r="H185" t="s">
        <v>141</v>
      </c>
    </row>
    <row r="186" spans="1:8" x14ac:dyDescent="0.25">
      <c r="A186">
        <v>2</v>
      </c>
      <c r="B186">
        <v>69</v>
      </c>
      <c r="C186">
        <v>42075</v>
      </c>
      <c r="G186">
        <v>10321.06</v>
      </c>
      <c r="H186" t="s">
        <v>141</v>
      </c>
    </row>
    <row r="187" spans="1:8" x14ac:dyDescent="0.25">
      <c r="A187">
        <v>2</v>
      </c>
      <c r="B187">
        <v>69</v>
      </c>
      <c r="C187">
        <v>42080</v>
      </c>
      <c r="G187">
        <v>9230.4</v>
      </c>
      <c r="H187" t="s">
        <v>141</v>
      </c>
    </row>
    <row r="188" spans="1:8" x14ac:dyDescent="0.25">
      <c r="A188">
        <v>2</v>
      </c>
      <c r="B188">
        <v>69</v>
      </c>
      <c r="C188">
        <v>42090</v>
      </c>
      <c r="G188">
        <v>8096.5</v>
      </c>
      <c r="H188" t="s">
        <v>141</v>
      </c>
    </row>
    <row r="189" spans="1:8" x14ac:dyDescent="0.25">
      <c r="A189">
        <v>2</v>
      </c>
      <c r="B189">
        <v>69</v>
      </c>
      <c r="C189">
        <v>42095</v>
      </c>
      <c r="G189">
        <v>5818.24</v>
      </c>
      <c r="H189" t="s">
        <v>141</v>
      </c>
    </row>
    <row r="190" spans="1:8" x14ac:dyDescent="0.25">
      <c r="A190">
        <v>2</v>
      </c>
      <c r="B190">
        <v>69</v>
      </c>
      <c r="C190">
        <v>42100</v>
      </c>
      <c r="G190">
        <v>9750.41</v>
      </c>
      <c r="H190" t="s">
        <v>141</v>
      </c>
    </row>
    <row r="191" spans="1:8" x14ac:dyDescent="0.25">
      <c r="A191">
        <v>2</v>
      </c>
      <c r="B191">
        <v>69</v>
      </c>
      <c r="C191">
        <v>42110</v>
      </c>
      <c r="G191">
        <v>10189.225</v>
      </c>
      <c r="H191" t="s">
        <v>141</v>
      </c>
    </row>
    <row r="192" spans="1:8" x14ac:dyDescent="0.25">
      <c r="A192">
        <v>2</v>
      </c>
      <c r="B192">
        <v>69</v>
      </c>
      <c r="C192">
        <v>42125</v>
      </c>
      <c r="G192">
        <v>10072.635</v>
      </c>
      <c r="H192" t="s">
        <v>141</v>
      </c>
    </row>
    <row r="193" spans="1:8" x14ac:dyDescent="0.25">
      <c r="A193">
        <v>2</v>
      </c>
      <c r="B193">
        <v>69</v>
      </c>
      <c r="C193">
        <v>42130</v>
      </c>
      <c r="G193">
        <v>10414.9</v>
      </c>
      <c r="H193" t="s">
        <v>141</v>
      </c>
    </row>
    <row r="194" spans="1:8" x14ac:dyDescent="0.25">
      <c r="A194">
        <v>2</v>
      </c>
      <c r="B194">
        <v>69</v>
      </c>
      <c r="C194">
        <v>42135</v>
      </c>
      <c r="G194">
        <v>11167.81</v>
      </c>
      <c r="H194" t="s">
        <v>141</v>
      </c>
    </row>
    <row r="195" spans="1:8" x14ac:dyDescent="0.25">
      <c r="A195">
        <v>2</v>
      </c>
      <c r="B195">
        <v>69</v>
      </c>
      <c r="C195">
        <v>42145</v>
      </c>
      <c r="G195">
        <v>10472.39</v>
      </c>
      <c r="H195" t="s">
        <v>141</v>
      </c>
    </row>
    <row r="196" spans="1:8" x14ac:dyDescent="0.25">
      <c r="A196">
        <v>2</v>
      </c>
      <c r="B196">
        <v>69</v>
      </c>
      <c r="C196">
        <v>42165</v>
      </c>
      <c r="G196">
        <v>10252.375</v>
      </c>
      <c r="H196" t="s">
        <v>141</v>
      </c>
    </row>
    <row r="197" spans="1:8" x14ac:dyDescent="0.25">
      <c r="A197">
        <v>2</v>
      </c>
      <c r="B197">
        <v>69</v>
      </c>
      <c r="C197">
        <v>42170</v>
      </c>
      <c r="G197">
        <v>8064.59</v>
      </c>
      <c r="H197" t="s">
        <v>141</v>
      </c>
    </row>
    <row r="198" spans="1:8" x14ac:dyDescent="0.25">
      <c r="A198">
        <v>2</v>
      </c>
      <c r="B198">
        <v>69</v>
      </c>
      <c r="C198">
        <v>42175</v>
      </c>
      <c r="G198">
        <v>8625.4</v>
      </c>
      <c r="H198" t="s">
        <v>141</v>
      </c>
    </row>
    <row r="199" spans="1:8" x14ac:dyDescent="0.25">
      <c r="A199">
        <v>2</v>
      </c>
      <c r="B199">
        <v>69</v>
      </c>
      <c r="C199">
        <v>42180</v>
      </c>
      <c r="G199">
        <v>9149.2900000000009</v>
      </c>
      <c r="H199" t="s">
        <v>141</v>
      </c>
    </row>
    <row r="200" spans="1:8" x14ac:dyDescent="0.25">
      <c r="A200">
        <v>2</v>
      </c>
      <c r="B200">
        <v>69</v>
      </c>
      <c r="C200">
        <v>42212</v>
      </c>
      <c r="G200">
        <v>8165.71</v>
      </c>
      <c r="H200" t="s">
        <v>141</v>
      </c>
    </row>
    <row r="201" spans="1:8" x14ac:dyDescent="0.25">
      <c r="A201">
        <v>3</v>
      </c>
      <c r="B201">
        <v>69</v>
      </c>
      <c r="C201">
        <v>42000</v>
      </c>
      <c r="G201">
        <v>3724.3649999999998</v>
      </c>
      <c r="H201" t="s">
        <v>141</v>
      </c>
    </row>
    <row r="202" spans="1:8" x14ac:dyDescent="0.25">
      <c r="A202">
        <v>3</v>
      </c>
      <c r="B202">
        <v>69</v>
      </c>
      <c r="C202">
        <v>42005</v>
      </c>
      <c r="G202">
        <v>7947.94</v>
      </c>
      <c r="H202" t="s">
        <v>141</v>
      </c>
    </row>
    <row r="203" spans="1:8" x14ac:dyDescent="0.25">
      <c r="A203">
        <v>3</v>
      </c>
      <c r="B203">
        <v>69</v>
      </c>
      <c r="C203">
        <v>42015</v>
      </c>
      <c r="G203">
        <v>3748.52</v>
      </c>
      <c r="H203" t="s">
        <v>141</v>
      </c>
    </row>
    <row r="204" spans="1:8" x14ac:dyDescent="0.25">
      <c r="A204">
        <v>3</v>
      </c>
      <c r="B204">
        <v>69</v>
      </c>
      <c r="C204">
        <v>42020</v>
      </c>
      <c r="G204">
        <v>7769.3050000000003</v>
      </c>
      <c r="H204" t="s">
        <v>141</v>
      </c>
    </row>
    <row r="205" spans="1:8" x14ac:dyDescent="0.25">
      <c r="A205">
        <v>3</v>
      </c>
      <c r="B205">
        <v>69</v>
      </c>
      <c r="C205">
        <v>42030</v>
      </c>
      <c r="G205">
        <v>4452.9399999999996</v>
      </c>
      <c r="H205" t="s">
        <v>141</v>
      </c>
    </row>
    <row r="206" spans="1:8" x14ac:dyDescent="0.25">
      <c r="A206">
        <v>3</v>
      </c>
      <c r="B206">
        <v>69</v>
      </c>
      <c r="C206">
        <v>42035</v>
      </c>
      <c r="G206">
        <v>844.83</v>
      </c>
      <c r="H206" t="s">
        <v>141</v>
      </c>
    </row>
    <row r="207" spans="1:8" x14ac:dyDescent="0.25">
      <c r="A207">
        <v>3</v>
      </c>
      <c r="B207">
        <v>69</v>
      </c>
      <c r="C207">
        <v>42045</v>
      </c>
      <c r="G207">
        <v>3195.7049999999999</v>
      </c>
      <c r="H207" t="s">
        <v>141</v>
      </c>
    </row>
    <row r="208" spans="1:8" x14ac:dyDescent="0.25">
      <c r="A208">
        <v>3</v>
      </c>
      <c r="B208">
        <v>69</v>
      </c>
      <c r="C208">
        <v>42055</v>
      </c>
      <c r="G208">
        <v>9726.5400000000009</v>
      </c>
      <c r="H208" t="s">
        <v>141</v>
      </c>
    </row>
    <row r="209" spans="1:8" x14ac:dyDescent="0.25">
      <c r="A209">
        <v>3</v>
      </c>
      <c r="B209">
        <v>69</v>
      </c>
      <c r="C209">
        <v>42060</v>
      </c>
      <c r="G209">
        <v>5911.88</v>
      </c>
      <c r="H209" t="s">
        <v>141</v>
      </c>
    </row>
    <row r="210" spans="1:8" x14ac:dyDescent="0.25">
      <c r="A210">
        <v>3</v>
      </c>
      <c r="B210">
        <v>69</v>
      </c>
      <c r="C210">
        <v>42070</v>
      </c>
      <c r="G210">
        <v>3371.05</v>
      </c>
      <c r="H210" t="s">
        <v>141</v>
      </c>
    </row>
    <row r="211" spans="1:8" x14ac:dyDescent="0.25">
      <c r="A211">
        <v>3</v>
      </c>
      <c r="B211">
        <v>69</v>
      </c>
      <c r="C211">
        <v>42075</v>
      </c>
      <c r="G211">
        <v>3698.1750000000002</v>
      </c>
      <c r="H211" t="s">
        <v>141</v>
      </c>
    </row>
    <row r="212" spans="1:8" x14ac:dyDescent="0.25">
      <c r="A212">
        <v>3</v>
      </c>
      <c r="B212">
        <v>69</v>
      </c>
      <c r="C212">
        <v>42080</v>
      </c>
      <c r="G212">
        <v>2554.33</v>
      </c>
      <c r="H212" t="s">
        <v>141</v>
      </c>
    </row>
    <row r="213" spans="1:8" x14ac:dyDescent="0.25">
      <c r="A213">
        <v>3</v>
      </c>
      <c r="B213">
        <v>69</v>
      </c>
      <c r="C213">
        <v>42090</v>
      </c>
      <c r="G213">
        <v>3017.0050000000001</v>
      </c>
      <c r="H213" t="s">
        <v>141</v>
      </c>
    </row>
    <row r="214" spans="1:8" x14ac:dyDescent="0.25">
      <c r="A214">
        <v>3</v>
      </c>
      <c r="B214">
        <v>69</v>
      </c>
      <c r="C214">
        <v>42100</v>
      </c>
      <c r="G214">
        <v>3434.75</v>
      </c>
      <c r="H214" t="s">
        <v>141</v>
      </c>
    </row>
    <row r="215" spans="1:8" x14ac:dyDescent="0.25">
      <c r="A215">
        <v>3</v>
      </c>
      <c r="B215">
        <v>69</v>
      </c>
      <c r="C215">
        <v>42110</v>
      </c>
      <c r="G215">
        <v>6441.2150000000001</v>
      </c>
      <c r="H215" t="s">
        <v>141</v>
      </c>
    </row>
    <row r="216" spans="1:8" x14ac:dyDescent="0.25">
      <c r="A216">
        <v>3</v>
      </c>
      <c r="B216">
        <v>69</v>
      </c>
      <c r="C216">
        <v>42125</v>
      </c>
      <c r="G216">
        <v>5927.5450000000001</v>
      </c>
      <c r="H216" t="s">
        <v>141</v>
      </c>
    </row>
    <row r="217" spans="1:8" x14ac:dyDescent="0.25">
      <c r="A217">
        <v>3</v>
      </c>
      <c r="B217">
        <v>69</v>
      </c>
      <c r="C217">
        <v>42130</v>
      </c>
      <c r="G217">
        <v>6870</v>
      </c>
      <c r="H217" t="s">
        <v>141</v>
      </c>
    </row>
    <row r="218" spans="1:8" x14ac:dyDescent="0.25">
      <c r="A218">
        <v>3</v>
      </c>
      <c r="B218">
        <v>69</v>
      </c>
      <c r="C218">
        <v>42135</v>
      </c>
      <c r="G218">
        <v>1347.1949999999999</v>
      </c>
      <c r="H218" t="s">
        <v>141</v>
      </c>
    </row>
    <row r="219" spans="1:8" x14ac:dyDescent="0.25">
      <c r="A219">
        <v>3</v>
      </c>
      <c r="B219">
        <v>69</v>
      </c>
      <c r="C219">
        <v>42145</v>
      </c>
      <c r="G219">
        <v>1253.1300000000001</v>
      </c>
      <c r="H219" t="s">
        <v>141</v>
      </c>
    </row>
    <row r="220" spans="1:8" x14ac:dyDescent="0.25">
      <c r="A220">
        <v>3</v>
      </c>
      <c r="B220">
        <v>69</v>
      </c>
      <c r="C220">
        <v>42165</v>
      </c>
      <c r="G220">
        <v>5675.4</v>
      </c>
      <c r="H220" t="s">
        <v>141</v>
      </c>
    </row>
    <row r="221" spans="1:8" x14ac:dyDescent="0.25">
      <c r="A221">
        <v>3</v>
      </c>
      <c r="B221">
        <v>69</v>
      </c>
      <c r="C221">
        <v>42170</v>
      </c>
      <c r="G221">
        <v>5359.5950000000003</v>
      </c>
      <c r="H221" t="s">
        <v>141</v>
      </c>
    </row>
    <row r="222" spans="1:8" x14ac:dyDescent="0.25">
      <c r="A222">
        <v>3</v>
      </c>
      <c r="B222">
        <v>69</v>
      </c>
      <c r="C222">
        <v>42175</v>
      </c>
      <c r="G222">
        <v>3778.88</v>
      </c>
      <c r="H222" t="s">
        <v>141</v>
      </c>
    </row>
    <row r="223" spans="1:8" x14ac:dyDescent="0.25">
      <c r="A223">
        <v>3</v>
      </c>
      <c r="B223">
        <v>69</v>
      </c>
      <c r="C223">
        <v>42180</v>
      </c>
      <c r="G223">
        <v>3034.54</v>
      </c>
      <c r="H223" t="s">
        <v>141</v>
      </c>
    </row>
    <row r="224" spans="1:8" x14ac:dyDescent="0.25">
      <c r="A224">
        <v>3</v>
      </c>
      <c r="B224">
        <v>69</v>
      </c>
      <c r="C224">
        <v>42212</v>
      </c>
      <c r="G224">
        <v>7947.94</v>
      </c>
      <c r="H224" t="s">
        <v>141</v>
      </c>
    </row>
    <row r="225" spans="1:8" x14ac:dyDescent="0.25">
      <c r="A225">
        <v>1</v>
      </c>
      <c r="B225">
        <v>70</v>
      </c>
      <c r="C225">
        <v>42000</v>
      </c>
      <c r="D225">
        <v>215</v>
      </c>
      <c r="E225">
        <v>317</v>
      </c>
      <c r="F225">
        <v>0.67800000000000005</v>
      </c>
      <c r="H225" t="s">
        <v>141</v>
      </c>
    </row>
    <row r="226" spans="1:8" x14ac:dyDescent="0.25">
      <c r="A226">
        <v>1</v>
      </c>
      <c r="B226">
        <v>70</v>
      </c>
      <c r="C226">
        <v>42005</v>
      </c>
      <c r="D226">
        <v>21</v>
      </c>
      <c r="E226">
        <v>22</v>
      </c>
      <c r="F226">
        <v>0.95499999999999996</v>
      </c>
      <c r="H226" t="s">
        <v>141</v>
      </c>
    </row>
    <row r="227" spans="1:8" x14ac:dyDescent="0.25">
      <c r="A227">
        <v>1</v>
      </c>
      <c r="B227">
        <v>70</v>
      </c>
      <c r="C227">
        <v>42015</v>
      </c>
      <c r="D227">
        <v>4</v>
      </c>
      <c r="E227">
        <v>4</v>
      </c>
      <c r="F227">
        <v>1</v>
      </c>
      <c r="H227" t="s">
        <v>141</v>
      </c>
    </row>
    <row r="228" spans="1:8" x14ac:dyDescent="0.25">
      <c r="A228">
        <v>1</v>
      </c>
      <c r="B228">
        <v>70</v>
      </c>
      <c r="C228">
        <v>42020</v>
      </c>
      <c r="D228">
        <v>3</v>
      </c>
      <c r="E228">
        <v>3</v>
      </c>
      <c r="F228">
        <v>1</v>
      </c>
      <c r="H228" t="s">
        <v>141</v>
      </c>
    </row>
    <row r="229" spans="1:8" x14ac:dyDescent="0.25">
      <c r="A229">
        <v>1</v>
      </c>
      <c r="B229">
        <v>70</v>
      </c>
      <c r="C229">
        <v>42030</v>
      </c>
      <c r="D229">
        <v>0</v>
      </c>
      <c r="E229">
        <v>1</v>
      </c>
      <c r="F229">
        <v>0</v>
      </c>
      <c r="H229" t="s">
        <v>141</v>
      </c>
    </row>
    <row r="230" spans="1:8" x14ac:dyDescent="0.25">
      <c r="A230">
        <v>1</v>
      </c>
      <c r="B230">
        <v>70</v>
      </c>
      <c r="C230">
        <v>42035</v>
      </c>
      <c r="D230">
        <v>1</v>
      </c>
      <c r="E230">
        <v>1</v>
      </c>
      <c r="F230">
        <v>1</v>
      </c>
      <c r="H230" t="s">
        <v>141</v>
      </c>
    </row>
    <row r="231" spans="1:8" x14ac:dyDescent="0.25">
      <c r="A231">
        <v>1</v>
      </c>
      <c r="B231">
        <v>70</v>
      </c>
      <c r="C231">
        <v>42045</v>
      </c>
      <c r="D231">
        <v>16</v>
      </c>
      <c r="E231">
        <v>25</v>
      </c>
      <c r="F231">
        <v>0.64</v>
      </c>
      <c r="H231" t="s">
        <v>141</v>
      </c>
    </row>
    <row r="232" spans="1:8" x14ac:dyDescent="0.25">
      <c r="A232">
        <v>1</v>
      </c>
      <c r="B232">
        <v>70</v>
      </c>
      <c r="C232">
        <v>42055</v>
      </c>
      <c r="D232">
        <v>10</v>
      </c>
      <c r="E232">
        <v>15</v>
      </c>
      <c r="F232">
        <v>0.66700000000000004</v>
      </c>
      <c r="H232" t="s">
        <v>141</v>
      </c>
    </row>
    <row r="233" spans="1:8" x14ac:dyDescent="0.25">
      <c r="A233">
        <v>1</v>
      </c>
      <c r="B233">
        <v>70</v>
      </c>
      <c r="C233">
        <v>42060</v>
      </c>
      <c r="D233">
        <v>5</v>
      </c>
      <c r="E233">
        <v>7</v>
      </c>
      <c r="F233">
        <v>0.71399999999999997</v>
      </c>
      <c r="H233" t="s">
        <v>141</v>
      </c>
    </row>
    <row r="234" spans="1:8" x14ac:dyDescent="0.25">
      <c r="A234">
        <v>1</v>
      </c>
      <c r="B234">
        <v>70</v>
      </c>
      <c r="C234">
        <v>42070</v>
      </c>
      <c r="D234">
        <v>24</v>
      </c>
      <c r="E234">
        <v>30</v>
      </c>
      <c r="F234">
        <v>0.8</v>
      </c>
      <c r="H234" t="s">
        <v>141</v>
      </c>
    </row>
    <row r="235" spans="1:8" x14ac:dyDescent="0.25">
      <c r="A235">
        <v>1</v>
      </c>
      <c r="B235">
        <v>70</v>
      </c>
      <c r="C235">
        <v>42075</v>
      </c>
      <c r="D235">
        <v>11</v>
      </c>
      <c r="E235">
        <v>15</v>
      </c>
      <c r="F235">
        <v>0.73299999999999998</v>
      </c>
      <c r="H235" t="s">
        <v>141</v>
      </c>
    </row>
    <row r="236" spans="1:8" x14ac:dyDescent="0.25">
      <c r="A236">
        <v>1</v>
      </c>
      <c r="B236">
        <v>70</v>
      </c>
      <c r="C236">
        <v>42080</v>
      </c>
      <c r="D236">
        <v>4</v>
      </c>
      <c r="E236">
        <v>5</v>
      </c>
      <c r="F236">
        <v>0.8</v>
      </c>
      <c r="H236" t="s">
        <v>141</v>
      </c>
    </row>
    <row r="237" spans="1:8" x14ac:dyDescent="0.25">
      <c r="A237">
        <v>1</v>
      </c>
      <c r="B237">
        <v>70</v>
      </c>
      <c r="C237">
        <v>42090</v>
      </c>
      <c r="D237">
        <v>19</v>
      </c>
      <c r="E237">
        <v>47</v>
      </c>
      <c r="F237">
        <v>0.40400000000000003</v>
      </c>
      <c r="H237" t="s">
        <v>141</v>
      </c>
    </row>
    <row r="238" spans="1:8" x14ac:dyDescent="0.25">
      <c r="A238">
        <v>1</v>
      </c>
      <c r="B238">
        <v>70</v>
      </c>
      <c r="C238">
        <v>42095</v>
      </c>
      <c r="D238">
        <v>7</v>
      </c>
      <c r="E238">
        <v>8</v>
      </c>
      <c r="F238">
        <v>0.875</v>
      </c>
      <c r="H238" t="s">
        <v>141</v>
      </c>
    </row>
    <row r="239" spans="1:8" x14ac:dyDescent="0.25">
      <c r="A239">
        <v>1</v>
      </c>
      <c r="B239">
        <v>70</v>
      </c>
      <c r="C239">
        <v>42100</v>
      </c>
      <c r="D239">
        <v>6</v>
      </c>
      <c r="E239">
        <v>8</v>
      </c>
      <c r="F239">
        <v>0.75</v>
      </c>
      <c r="H239" t="s">
        <v>141</v>
      </c>
    </row>
    <row r="240" spans="1:8" x14ac:dyDescent="0.25">
      <c r="A240">
        <v>1</v>
      </c>
      <c r="B240">
        <v>70</v>
      </c>
      <c r="C240">
        <v>42110</v>
      </c>
      <c r="D240">
        <v>3</v>
      </c>
      <c r="E240">
        <v>3</v>
      </c>
      <c r="F240">
        <v>1</v>
      </c>
      <c r="H240" t="s">
        <v>141</v>
      </c>
    </row>
    <row r="241" spans="1:8" x14ac:dyDescent="0.25">
      <c r="A241">
        <v>1</v>
      </c>
      <c r="B241">
        <v>70</v>
      </c>
      <c r="C241">
        <v>42125</v>
      </c>
      <c r="D241">
        <v>12</v>
      </c>
      <c r="E241">
        <v>21</v>
      </c>
      <c r="F241">
        <v>0.57099999999999995</v>
      </c>
      <c r="H241" t="s">
        <v>141</v>
      </c>
    </row>
    <row r="242" spans="1:8" x14ac:dyDescent="0.25">
      <c r="A242">
        <v>1</v>
      </c>
      <c r="B242">
        <v>70</v>
      </c>
      <c r="C242">
        <v>42130</v>
      </c>
      <c r="D242">
        <v>4</v>
      </c>
      <c r="E242">
        <v>6</v>
      </c>
      <c r="F242">
        <v>0.66700000000000004</v>
      </c>
      <c r="H242" t="s">
        <v>141</v>
      </c>
    </row>
    <row r="243" spans="1:8" x14ac:dyDescent="0.25">
      <c r="A243">
        <v>1</v>
      </c>
      <c r="B243">
        <v>70</v>
      </c>
      <c r="C243">
        <v>42135</v>
      </c>
      <c r="D243">
        <v>8</v>
      </c>
      <c r="E243">
        <v>14</v>
      </c>
      <c r="F243">
        <v>0.57099999999999995</v>
      </c>
      <c r="H243" t="s">
        <v>141</v>
      </c>
    </row>
    <row r="244" spans="1:8" x14ac:dyDescent="0.25">
      <c r="A244">
        <v>1</v>
      </c>
      <c r="B244">
        <v>70</v>
      </c>
      <c r="C244">
        <v>42145</v>
      </c>
      <c r="D244">
        <v>9</v>
      </c>
      <c r="E244">
        <v>14</v>
      </c>
      <c r="F244">
        <v>0.64300000000000002</v>
      </c>
      <c r="H244" t="s">
        <v>141</v>
      </c>
    </row>
    <row r="245" spans="1:8" x14ac:dyDescent="0.25">
      <c r="A245">
        <v>1</v>
      </c>
      <c r="B245">
        <v>70</v>
      </c>
      <c r="C245">
        <v>42165</v>
      </c>
      <c r="D245">
        <v>5</v>
      </c>
      <c r="E245">
        <v>7</v>
      </c>
      <c r="F245">
        <v>0.71399999999999997</v>
      </c>
      <c r="H245" t="s">
        <v>141</v>
      </c>
    </row>
    <row r="246" spans="1:8" x14ac:dyDescent="0.25">
      <c r="A246">
        <v>1</v>
      </c>
      <c r="B246">
        <v>70</v>
      </c>
      <c r="C246">
        <v>42170</v>
      </c>
      <c r="D246">
        <v>8</v>
      </c>
      <c r="E246">
        <v>11</v>
      </c>
      <c r="F246">
        <v>0.72699999999999998</v>
      </c>
      <c r="H246" t="s">
        <v>141</v>
      </c>
    </row>
    <row r="247" spans="1:8" x14ac:dyDescent="0.25">
      <c r="A247">
        <v>1</v>
      </c>
      <c r="B247">
        <v>70</v>
      </c>
      <c r="C247">
        <v>42175</v>
      </c>
      <c r="D247">
        <v>8</v>
      </c>
      <c r="E247">
        <v>13</v>
      </c>
      <c r="F247">
        <v>0.61499999999999999</v>
      </c>
      <c r="H247" t="s">
        <v>141</v>
      </c>
    </row>
    <row r="248" spans="1:8" x14ac:dyDescent="0.25">
      <c r="A248">
        <v>1</v>
      </c>
      <c r="B248">
        <v>70</v>
      </c>
      <c r="C248">
        <v>42180</v>
      </c>
      <c r="D248">
        <v>28</v>
      </c>
      <c r="E248">
        <v>38</v>
      </c>
      <c r="F248">
        <v>0.73699999999999999</v>
      </c>
      <c r="H248" t="s">
        <v>141</v>
      </c>
    </row>
    <row r="249" spans="1:8" x14ac:dyDescent="0.25">
      <c r="A249">
        <v>1</v>
      </c>
      <c r="B249">
        <v>70</v>
      </c>
      <c r="C249">
        <v>42212</v>
      </c>
      <c r="D249">
        <v>27</v>
      </c>
      <c r="E249">
        <v>29</v>
      </c>
      <c r="F249">
        <v>0.93100000000000005</v>
      </c>
      <c r="H249" t="s">
        <v>141</v>
      </c>
    </row>
    <row r="250" spans="1:8" x14ac:dyDescent="0.25">
      <c r="A250">
        <v>2</v>
      </c>
      <c r="B250">
        <v>70</v>
      </c>
      <c r="C250">
        <v>42000</v>
      </c>
      <c r="D250">
        <v>364</v>
      </c>
      <c r="E250">
        <v>471</v>
      </c>
      <c r="F250">
        <v>0.77300000000000002</v>
      </c>
      <c r="H250" t="s">
        <v>141</v>
      </c>
    </row>
    <row r="251" spans="1:8" x14ac:dyDescent="0.25">
      <c r="A251">
        <v>2</v>
      </c>
      <c r="B251">
        <v>70</v>
      </c>
      <c r="C251">
        <v>42005</v>
      </c>
      <c r="D251">
        <v>15</v>
      </c>
      <c r="E251">
        <v>15</v>
      </c>
      <c r="F251">
        <v>1</v>
      </c>
      <c r="H251" t="s">
        <v>141</v>
      </c>
    </row>
    <row r="252" spans="1:8" x14ac:dyDescent="0.25">
      <c r="A252">
        <v>2</v>
      </c>
      <c r="B252">
        <v>70</v>
      </c>
      <c r="C252">
        <v>42015</v>
      </c>
      <c r="D252">
        <v>6</v>
      </c>
      <c r="E252">
        <v>9</v>
      </c>
      <c r="F252">
        <v>0.66700000000000004</v>
      </c>
      <c r="H252" t="s">
        <v>141</v>
      </c>
    </row>
    <row r="253" spans="1:8" x14ac:dyDescent="0.25">
      <c r="A253">
        <v>2</v>
      </c>
      <c r="B253">
        <v>70</v>
      </c>
      <c r="C253">
        <v>42020</v>
      </c>
      <c r="D253">
        <v>14</v>
      </c>
      <c r="E253">
        <v>16</v>
      </c>
      <c r="F253">
        <v>0.875</v>
      </c>
      <c r="H253" t="s">
        <v>141</v>
      </c>
    </row>
    <row r="254" spans="1:8" x14ac:dyDescent="0.25">
      <c r="A254">
        <v>2</v>
      </c>
      <c r="B254">
        <v>70</v>
      </c>
      <c r="C254">
        <v>42030</v>
      </c>
      <c r="D254">
        <v>9</v>
      </c>
      <c r="E254">
        <v>13</v>
      </c>
      <c r="F254">
        <v>0.69199999999999995</v>
      </c>
      <c r="H254" t="s">
        <v>141</v>
      </c>
    </row>
    <row r="255" spans="1:8" x14ac:dyDescent="0.25">
      <c r="A255">
        <v>2</v>
      </c>
      <c r="B255">
        <v>70</v>
      </c>
      <c r="C255">
        <v>42035</v>
      </c>
      <c r="D255">
        <v>6</v>
      </c>
      <c r="E255">
        <v>7</v>
      </c>
      <c r="F255">
        <v>0.85699999999999998</v>
      </c>
      <c r="H255" t="s">
        <v>141</v>
      </c>
    </row>
    <row r="256" spans="1:8" x14ac:dyDescent="0.25">
      <c r="A256">
        <v>2</v>
      </c>
      <c r="B256">
        <v>70</v>
      </c>
      <c r="C256">
        <v>42045</v>
      </c>
      <c r="D256">
        <v>32</v>
      </c>
      <c r="E256">
        <v>39</v>
      </c>
      <c r="F256">
        <v>0.82099999999999995</v>
      </c>
      <c r="H256" t="s">
        <v>141</v>
      </c>
    </row>
    <row r="257" spans="1:8" x14ac:dyDescent="0.25">
      <c r="A257">
        <v>2</v>
      </c>
      <c r="B257">
        <v>70</v>
      </c>
      <c r="C257">
        <v>42055</v>
      </c>
      <c r="D257">
        <v>18</v>
      </c>
      <c r="E257">
        <v>25</v>
      </c>
      <c r="F257">
        <v>0.72</v>
      </c>
      <c r="H257" t="s">
        <v>141</v>
      </c>
    </row>
    <row r="258" spans="1:8" x14ac:dyDescent="0.25">
      <c r="A258">
        <v>2</v>
      </c>
      <c r="B258">
        <v>70</v>
      </c>
      <c r="C258">
        <v>42060</v>
      </c>
      <c r="D258">
        <v>12</v>
      </c>
      <c r="E258">
        <v>14</v>
      </c>
      <c r="F258">
        <v>0.85699999999999998</v>
      </c>
      <c r="H258" t="s">
        <v>141</v>
      </c>
    </row>
    <row r="259" spans="1:8" x14ac:dyDescent="0.25">
      <c r="A259">
        <v>2</v>
      </c>
      <c r="B259">
        <v>70</v>
      </c>
      <c r="C259">
        <v>42070</v>
      </c>
      <c r="D259">
        <v>18</v>
      </c>
      <c r="E259">
        <v>25</v>
      </c>
      <c r="F259">
        <v>0.72</v>
      </c>
      <c r="H259" t="s">
        <v>141</v>
      </c>
    </row>
    <row r="260" spans="1:8" x14ac:dyDescent="0.25">
      <c r="A260">
        <v>2</v>
      </c>
      <c r="B260">
        <v>70</v>
      </c>
      <c r="C260">
        <v>42075</v>
      </c>
      <c r="D260">
        <v>31</v>
      </c>
      <c r="E260">
        <v>36</v>
      </c>
      <c r="F260">
        <v>0.86099999999999999</v>
      </c>
      <c r="H260" t="s">
        <v>141</v>
      </c>
    </row>
    <row r="261" spans="1:8" x14ac:dyDescent="0.25">
      <c r="A261">
        <v>2</v>
      </c>
      <c r="B261">
        <v>70</v>
      </c>
      <c r="C261">
        <v>42080</v>
      </c>
      <c r="D261">
        <v>13</v>
      </c>
      <c r="E261">
        <v>16</v>
      </c>
      <c r="F261">
        <v>0.81299999999999994</v>
      </c>
      <c r="H261" t="s">
        <v>141</v>
      </c>
    </row>
    <row r="262" spans="1:8" x14ac:dyDescent="0.25">
      <c r="A262">
        <v>2</v>
      </c>
      <c r="B262">
        <v>70</v>
      </c>
      <c r="C262">
        <v>42090</v>
      </c>
      <c r="D262">
        <v>12</v>
      </c>
      <c r="E262">
        <v>24</v>
      </c>
      <c r="F262">
        <v>0.5</v>
      </c>
      <c r="H262" t="s">
        <v>141</v>
      </c>
    </row>
    <row r="263" spans="1:8" x14ac:dyDescent="0.25">
      <c r="A263">
        <v>2</v>
      </c>
      <c r="B263">
        <v>70</v>
      </c>
      <c r="C263">
        <v>42095</v>
      </c>
      <c r="D263">
        <v>5</v>
      </c>
      <c r="E263">
        <v>5</v>
      </c>
      <c r="F263">
        <v>1</v>
      </c>
      <c r="H263" t="s">
        <v>141</v>
      </c>
    </row>
    <row r="264" spans="1:8" x14ac:dyDescent="0.25">
      <c r="A264">
        <v>2</v>
      </c>
      <c r="B264">
        <v>70</v>
      </c>
      <c r="C264">
        <v>42100</v>
      </c>
      <c r="D264">
        <v>12</v>
      </c>
      <c r="E264">
        <v>21</v>
      </c>
      <c r="F264">
        <v>0.57099999999999995</v>
      </c>
      <c r="H264" t="s">
        <v>141</v>
      </c>
    </row>
    <row r="265" spans="1:8" x14ac:dyDescent="0.25">
      <c r="A265">
        <v>2</v>
      </c>
      <c r="B265">
        <v>70</v>
      </c>
      <c r="C265">
        <v>42110</v>
      </c>
      <c r="D265">
        <v>22</v>
      </c>
      <c r="E265">
        <v>25</v>
      </c>
      <c r="F265">
        <v>0.88</v>
      </c>
      <c r="H265" t="s">
        <v>141</v>
      </c>
    </row>
    <row r="266" spans="1:8" x14ac:dyDescent="0.25">
      <c r="A266">
        <v>2</v>
      </c>
      <c r="B266">
        <v>70</v>
      </c>
      <c r="C266">
        <v>42125</v>
      </c>
      <c r="D266">
        <v>24</v>
      </c>
      <c r="E266">
        <v>35</v>
      </c>
      <c r="F266">
        <v>0.68600000000000005</v>
      </c>
      <c r="H266" t="s">
        <v>141</v>
      </c>
    </row>
    <row r="267" spans="1:8" x14ac:dyDescent="0.25">
      <c r="A267">
        <v>2</v>
      </c>
      <c r="B267">
        <v>70</v>
      </c>
      <c r="C267">
        <v>42130</v>
      </c>
      <c r="D267">
        <v>5</v>
      </c>
      <c r="E267">
        <v>6</v>
      </c>
      <c r="F267">
        <v>0.83299999999999996</v>
      </c>
      <c r="H267" t="s">
        <v>141</v>
      </c>
    </row>
    <row r="268" spans="1:8" x14ac:dyDescent="0.25">
      <c r="A268">
        <v>2</v>
      </c>
      <c r="B268">
        <v>70</v>
      </c>
      <c r="C268">
        <v>42135</v>
      </c>
      <c r="D268">
        <v>19</v>
      </c>
      <c r="E268">
        <v>24</v>
      </c>
      <c r="F268">
        <v>0.79200000000000004</v>
      </c>
      <c r="H268" t="s">
        <v>141</v>
      </c>
    </row>
    <row r="269" spans="1:8" x14ac:dyDescent="0.25">
      <c r="A269">
        <v>2</v>
      </c>
      <c r="B269">
        <v>70</v>
      </c>
      <c r="C269">
        <v>42145</v>
      </c>
      <c r="D269">
        <v>3</v>
      </c>
      <c r="E269">
        <v>5</v>
      </c>
      <c r="F269">
        <v>0.6</v>
      </c>
      <c r="H269" t="s">
        <v>141</v>
      </c>
    </row>
    <row r="270" spans="1:8" x14ac:dyDescent="0.25">
      <c r="A270">
        <v>2</v>
      </c>
      <c r="B270">
        <v>70</v>
      </c>
      <c r="C270">
        <v>42165</v>
      </c>
      <c r="D270">
        <v>28</v>
      </c>
      <c r="E270">
        <v>30</v>
      </c>
      <c r="F270">
        <v>0.93300000000000005</v>
      </c>
      <c r="H270" t="s">
        <v>141</v>
      </c>
    </row>
    <row r="271" spans="1:8" x14ac:dyDescent="0.25">
      <c r="A271">
        <v>2</v>
      </c>
      <c r="B271">
        <v>70</v>
      </c>
      <c r="C271">
        <v>42170</v>
      </c>
      <c r="D271">
        <v>24</v>
      </c>
      <c r="E271">
        <v>28</v>
      </c>
      <c r="F271">
        <v>0.85699999999999998</v>
      </c>
      <c r="H271" t="s">
        <v>141</v>
      </c>
    </row>
    <row r="272" spans="1:8" x14ac:dyDescent="0.25">
      <c r="A272">
        <v>2</v>
      </c>
      <c r="B272">
        <v>70</v>
      </c>
      <c r="C272">
        <v>42175</v>
      </c>
      <c r="D272">
        <v>9</v>
      </c>
      <c r="E272">
        <v>13</v>
      </c>
      <c r="F272">
        <v>0.69199999999999995</v>
      </c>
      <c r="H272" t="s">
        <v>141</v>
      </c>
    </row>
    <row r="273" spans="1:8" x14ac:dyDescent="0.25">
      <c r="A273">
        <v>2</v>
      </c>
      <c r="B273">
        <v>70</v>
      </c>
      <c r="C273">
        <v>42180</v>
      </c>
      <c r="D273">
        <v>30</v>
      </c>
      <c r="E273">
        <v>42</v>
      </c>
      <c r="F273">
        <v>0.71399999999999997</v>
      </c>
      <c r="H273" t="s">
        <v>141</v>
      </c>
    </row>
    <row r="274" spans="1:8" x14ac:dyDescent="0.25">
      <c r="A274">
        <v>2</v>
      </c>
      <c r="B274">
        <v>70</v>
      </c>
      <c r="C274">
        <v>42212</v>
      </c>
      <c r="D274">
        <v>19</v>
      </c>
      <c r="E274">
        <v>19</v>
      </c>
      <c r="F274">
        <v>1</v>
      </c>
      <c r="H274" t="s">
        <v>141</v>
      </c>
    </row>
    <row r="275" spans="1:8" x14ac:dyDescent="0.25">
      <c r="A275">
        <v>3</v>
      </c>
      <c r="B275">
        <v>70</v>
      </c>
      <c r="C275">
        <v>42000</v>
      </c>
      <c r="D275">
        <v>119</v>
      </c>
      <c r="E275">
        <v>208</v>
      </c>
      <c r="F275">
        <v>0.57199999999999995</v>
      </c>
      <c r="H275" t="s">
        <v>141</v>
      </c>
    </row>
    <row r="276" spans="1:8" x14ac:dyDescent="0.25">
      <c r="A276">
        <v>3</v>
      </c>
      <c r="B276">
        <v>70</v>
      </c>
      <c r="C276">
        <v>42005</v>
      </c>
      <c r="D276">
        <v>0</v>
      </c>
      <c r="E276">
        <v>1</v>
      </c>
      <c r="F276">
        <v>0</v>
      </c>
      <c r="H276" t="s">
        <v>141</v>
      </c>
    </row>
    <row r="277" spans="1:8" x14ac:dyDescent="0.25">
      <c r="A277">
        <v>3</v>
      </c>
      <c r="B277">
        <v>70</v>
      </c>
      <c r="C277">
        <v>42020</v>
      </c>
      <c r="D277">
        <v>1</v>
      </c>
      <c r="E277">
        <v>1</v>
      </c>
      <c r="F277">
        <v>1</v>
      </c>
      <c r="H277" t="s">
        <v>141</v>
      </c>
    </row>
    <row r="278" spans="1:8" x14ac:dyDescent="0.25">
      <c r="A278">
        <v>3</v>
      </c>
      <c r="B278">
        <v>70</v>
      </c>
      <c r="C278">
        <v>42035</v>
      </c>
      <c r="D278">
        <v>8</v>
      </c>
      <c r="E278">
        <v>11</v>
      </c>
      <c r="F278">
        <v>0.72699999999999998</v>
      </c>
      <c r="H278" t="s">
        <v>141</v>
      </c>
    </row>
    <row r="279" spans="1:8" x14ac:dyDescent="0.25">
      <c r="A279">
        <v>3</v>
      </c>
      <c r="B279">
        <v>70</v>
      </c>
      <c r="C279">
        <v>42045</v>
      </c>
      <c r="D279">
        <v>8</v>
      </c>
      <c r="E279">
        <v>11</v>
      </c>
      <c r="F279">
        <v>0.72699999999999998</v>
      </c>
      <c r="H279" t="s">
        <v>141</v>
      </c>
    </row>
    <row r="280" spans="1:8" x14ac:dyDescent="0.25">
      <c r="A280">
        <v>3</v>
      </c>
      <c r="B280">
        <v>70</v>
      </c>
      <c r="C280">
        <v>42055</v>
      </c>
      <c r="D280">
        <v>6</v>
      </c>
      <c r="E280">
        <v>6</v>
      </c>
      <c r="F280">
        <v>1</v>
      </c>
      <c r="H280" t="s">
        <v>141</v>
      </c>
    </row>
    <row r="281" spans="1:8" x14ac:dyDescent="0.25">
      <c r="A281">
        <v>3</v>
      </c>
      <c r="B281">
        <v>70</v>
      </c>
      <c r="C281">
        <v>42060</v>
      </c>
      <c r="D281">
        <v>1</v>
      </c>
      <c r="E281">
        <v>1</v>
      </c>
      <c r="F281">
        <v>1</v>
      </c>
      <c r="H281" t="s">
        <v>141</v>
      </c>
    </row>
    <row r="282" spans="1:8" x14ac:dyDescent="0.25">
      <c r="A282">
        <v>3</v>
      </c>
      <c r="B282">
        <v>70</v>
      </c>
      <c r="C282">
        <v>42070</v>
      </c>
      <c r="D282">
        <v>14</v>
      </c>
      <c r="E282">
        <v>14</v>
      </c>
      <c r="F282">
        <v>1</v>
      </c>
      <c r="H282" t="s">
        <v>141</v>
      </c>
    </row>
    <row r="283" spans="1:8" x14ac:dyDescent="0.25">
      <c r="A283">
        <v>3</v>
      </c>
      <c r="B283">
        <v>70</v>
      </c>
      <c r="C283">
        <v>42075</v>
      </c>
      <c r="D283">
        <v>11</v>
      </c>
      <c r="E283">
        <v>19</v>
      </c>
      <c r="F283">
        <v>0.57899999999999996</v>
      </c>
      <c r="H283" t="s">
        <v>141</v>
      </c>
    </row>
    <row r="284" spans="1:8" x14ac:dyDescent="0.25">
      <c r="A284">
        <v>3</v>
      </c>
      <c r="B284">
        <v>70</v>
      </c>
      <c r="C284">
        <v>42080</v>
      </c>
      <c r="D284">
        <v>4</v>
      </c>
      <c r="E284">
        <v>4</v>
      </c>
      <c r="F284">
        <v>1</v>
      </c>
      <c r="H284" t="s">
        <v>141</v>
      </c>
    </row>
    <row r="285" spans="1:8" x14ac:dyDescent="0.25">
      <c r="A285">
        <v>3</v>
      </c>
      <c r="B285">
        <v>70</v>
      </c>
      <c r="C285">
        <v>42090</v>
      </c>
      <c r="D285">
        <v>6</v>
      </c>
      <c r="E285">
        <v>23</v>
      </c>
      <c r="F285">
        <v>0.26100000000000001</v>
      </c>
      <c r="H285" t="s">
        <v>141</v>
      </c>
    </row>
    <row r="286" spans="1:8" x14ac:dyDescent="0.25">
      <c r="A286">
        <v>3</v>
      </c>
      <c r="B286">
        <v>70</v>
      </c>
      <c r="C286">
        <v>42095</v>
      </c>
      <c r="D286">
        <v>1</v>
      </c>
      <c r="E286">
        <v>1</v>
      </c>
      <c r="F286">
        <v>1</v>
      </c>
      <c r="H286" t="s">
        <v>141</v>
      </c>
    </row>
    <row r="287" spans="1:8" x14ac:dyDescent="0.25">
      <c r="A287">
        <v>3</v>
      </c>
      <c r="B287">
        <v>70</v>
      </c>
      <c r="C287">
        <v>42100</v>
      </c>
      <c r="D287">
        <v>5</v>
      </c>
      <c r="E287">
        <v>11</v>
      </c>
      <c r="F287">
        <v>0.45500000000000002</v>
      </c>
      <c r="H287" t="s">
        <v>141</v>
      </c>
    </row>
    <row r="288" spans="1:8" x14ac:dyDescent="0.25">
      <c r="A288">
        <v>3</v>
      </c>
      <c r="B288">
        <v>70</v>
      </c>
      <c r="C288">
        <v>42110</v>
      </c>
      <c r="D288">
        <v>4</v>
      </c>
      <c r="E288">
        <v>6</v>
      </c>
      <c r="F288">
        <v>0.66700000000000004</v>
      </c>
      <c r="H288" t="s">
        <v>141</v>
      </c>
    </row>
    <row r="289" spans="1:8" x14ac:dyDescent="0.25">
      <c r="A289">
        <v>3</v>
      </c>
      <c r="B289">
        <v>70</v>
      </c>
      <c r="C289">
        <v>42125</v>
      </c>
      <c r="D289">
        <v>0</v>
      </c>
      <c r="E289">
        <v>6</v>
      </c>
      <c r="F289">
        <v>0</v>
      </c>
      <c r="H289" t="s">
        <v>141</v>
      </c>
    </row>
    <row r="290" spans="1:8" x14ac:dyDescent="0.25">
      <c r="A290">
        <v>3</v>
      </c>
      <c r="B290">
        <v>70</v>
      </c>
      <c r="C290">
        <v>42130</v>
      </c>
      <c r="D290">
        <v>2</v>
      </c>
      <c r="E290">
        <v>2</v>
      </c>
      <c r="F290">
        <v>1</v>
      </c>
      <c r="H290" t="s">
        <v>141</v>
      </c>
    </row>
    <row r="291" spans="1:8" x14ac:dyDescent="0.25">
      <c r="A291">
        <v>3</v>
      </c>
      <c r="B291">
        <v>70</v>
      </c>
      <c r="C291">
        <v>42135</v>
      </c>
      <c r="D291">
        <v>3</v>
      </c>
      <c r="E291">
        <v>11</v>
      </c>
      <c r="F291">
        <v>0.27300000000000002</v>
      </c>
      <c r="H291" t="s">
        <v>141</v>
      </c>
    </row>
    <row r="292" spans="1:8" x14ac:dyDescent="0.25">
      <c r="A292">
        <v>3</v>
      </c>
      <c r="B292">
        <v>70</v>
      </c>
      <c r="C292">
        <v>42145</v>
      </c>
      <c r="D292">
        <v>5</v>
      </c>
      <c r="E292">
        <v>7</v>
      </c>
      <c r="F292">
        <v>0.71399999999999997</v>
      </c>
      <c r="H292" t="s">
        <v>141</v>
      </c>
    </row>
    <row r="293" spans="1:8" x14ac:dyDescent="0.25">
      <c r="A293">
        <v>3</v>
      </c>
      <c r="B293">
        <v>70</v>
      </c>
      <c r="C293">
        <v>42165</v>
      </c>
      <c r="D293">
        <v>15</v>
      </c>
      <c r="E293">
        <v>18</v>
      </c>
      <c r="F293">
        <v>0.83299999999999996</v>
      </c>
      <c r="H293" t="s">
        <v>141</v>
      </c>
    </row>
    <row r="294" spans="1:8" x14ac:dyDescent="0.25">
      <c r="A294">
        <v>3</v>
      </c>
      <c r="B294">
        <v>70</v>
      </c>
      <c r="C294">
        <v>42170</v>
      </c>
      <c r="D294">
        <v>10</v>
      </c>
      <c r="E294">
        <v>19</v>
      </c>
      <c r="F294">
        <v>0.52600000000000002</v>
      </c>
      <c r="H294" t="s">
        <v>141</v>
      </c>
    </row>
    <row r="295" spans="1:8" x14ac:dyDescent="0.25">
      <c r="A295">
        <v>3</v>
      </c>
      <c r="B295">
        <v>70</v>
      </c>
      <c r="C295">
        <v>42175</v>
      </c>
      <c r="D295">
        <v>7</v>
      </c>
      <c r="E295">
        <v>24</v>
      </c>
      <c r="F295">
        <v>0.29199999999999998</v>
      </c>
      <c r="H295" t="s">
        <v>141</v>
      </c>
    </row>
    <row r="296" spans="1:8" x14ac:dyDescent="0.25">
      <c r="A296">
        <v>3</v>
      </c>
      <c r="B296">
        <v>70</v>
      </c>
      <c r="C296">
        <v>42180</v>
      </c>
      <c r="D296">
        <v>8</v>
      </c>
      <c r="E296">
        <v>12</v>
      </c>
      <c r="F296">
        <v>0.66700000000000004</v>
      </c>
      <c r="H296" t="s">
        <v>141</v>
      </c>
    </row>
    <row r="297" spans="1:8" x14ac:dyDescent="0.25">
      <c r="A297">
        <v>3</v>
      </c>
      <c r="B297">
        <v>70</v>
      </c>
      <c r="C297">
        <v>42212</v>
      </c>
      <c r="D297">
        <v>1</v>
      </c>
      <c r="E297">
        <v>2</v>
      </c>
      <c r="F297">
        <v>0.5</v>
      </c>
      <c r="H297" t="s">
        <v>141</v>
      </c>
    </row>
    <row r="298" spans="1:8" x14ac:dyDescent="0.25">
      <c r="A298">
        <v>1</v>
      </c>
      <c r="B298">
        <v>71</v>
      </c>
      <c r="C298">
        <v>42000</v>
      </c>
      <c r="D298">
        <v>602</v>
      </c>
      <c r="E298">
        <v>1735</v>
      </c>
      <c r="F298">
        <v>0.34699999999999998</v>
      </c>
      <c r="H298" t="s">
        <v>141</v>
      </c>
    </row>
    <row r="299" spans="1:8" x14ac:dyDescent="0.25">
      <c r="A299">
        <v>1</v>
      </c>
      <c r="B299">
        <v>71</v>
      </c>
      <c r="C299">
        <v>42005</v>
      </c>
      <c r="D299">
        <v>16</v>
      </c>
      <c r="E299">
        <v>105</v>
      </c>
      <c r="F299">
        <v>0.152</v>
      </c>
      <c r="H299" t="s">
        <v>141</v>
      </c>
    </row>
    <row r="300" spans="1:8" x14ac:dyDescent="0.25">
      <c r="A300">
        <v>1</v>
      </c>
      <c r="B300">
        <v>71</v>
      </c>
      <c r="C300">
        <v>42015</v>
      </c>
      <c r="D300">
        <v>20</v>
      </c>
      <c r="E300">
        <v>30</v>
      </c>
      <c r="F300">
        <v>0.66700000000000004</v>
      </c>
      <c r="H300" t="s">
        <v>141</v>
      </c>
    </row>
    <row r="301" spans="1:8" x14ac:dyDescent="0.25">
      <c r="A301">
        <v>1</v>
      </c>
      <c r="B301">
        <v>71</v>
      </c>
      <c r="C301">
        <v>42020</v>
      </c>
      <c r="D301">
        <v>12</v>
      </c>
      <c r="E301">
        <v>31</v>
      </c>
      <c r="F301">
        <v>0.38700000000000001</v>
      </c>
      <c r="H301" t="s">
        <v>141</v>
      </c>
    </row>
    <row r="302" spans="1:8" x14ac:dyDescent="0.25">
      <c r="A302">
        <v>1</v>
      </c>
      <c r="B302">
        <v>71</v>
      </c>
      <c r="C302">
        <v>42030</v>
      </c>
      <c r="D302">
        <v>4</v>
      </c>
      <c r="E302">
        <v>19</v>
      </c>
      <c r="F302">
        <v>0.21099999999999999</v>
      </c>
      <c r="H302" t="s">
        <v>141</v>
      </c>
    </row>
    <row r="303" spans="1:8" x14ac:dyDescent="0.25">
      <c r="A303">
        <v>1</v>
      </c>
      <c r="B303">
        <v>71</v>
      </c>
      <c r="C303">
        <v>42035</v>
      </c>
      <c r="D303">
        <v>11</v>
      </c>
      <c r="E303">
        <v>39</v>
      </c>
      <c r="F303">
        <v>0.28199999999999997</v>
      </c>
      <c r="H303" t="s">
        <v>141</v>
      </c>
    </row>
    <row r="304" spans="1:8" x14ac:dyDescent="0.25">
      <c r="A304">
        <v>1</v>
      </c>
      <c r="B304">
        <v>71</v>
      </c>
      <c r="C304">
        <v>42045</v>
      </c>
      <c r="D304">
        <v>37</v>
      </c>
      <c r="E304">
        <v>140</v>
      </c>
      <c r="F304">
        <v>0.26400000000000001</v>
      </c>
      <c r="H304" t="s">
        <v>141</v>
      </c>
    </row>
    <row r="305" spans="1:8" x14ac:dyDescent="0.25">
      <c r="A305">
        <v>1</v>
      </c>
      <c r="B305">
        <v>71</v>
      </c>
      <c r="C305">
        <v>42055</v>
      </c>
      <c r="D305">
        <v>49</v>
      </c>
      <c r="E305">
        <v>55</v>
      </c>
      <c r="F305">
        <v>0.89100000000000001</v>
      </c>
      <c r="H305" t="s">
        <v>141</v>
      </c>
    </row>
    <row r="306" spans="1:8" x14ac:dyDescent="0.25">
      <c r="A306">
        <v>1</v>
      </c>
      <c r="B306">
        <v>71</v>
      </c>
      <c r="C306">
        <v>42060</v>
      </c>
      <c r="D306">
        <v>7</v>
      </c>
      <c r="E306">
        <v>16</v>
      </c>
      <c r="F306">
        <v>0.438</v>
      </c>
      <c r="H306" t="s">
        <v>141</v>
      </c>
    </row>
    <row r="307" spans="1:8" x14ac:dyDescent="0.25">
      <c r="A307">
        <v>1</v>
      </c>
      <c r="B307">
        <v>71</v>
      </c>
      <c r="C307">
        <v>42070</v>
      </c>
      <c r="D307">
        <v>46</v>
      </c>
      <c r="E307">
        <v>94</v>
      </c>
      <c r="F307">
        <v>0.48899999999999999</v>
      </c>
      <c r="H307" t="s">
        <v>141</v>
      </c>
    </row>
    <row r="308" spans="1:8" x14ac:dyDescent="0.25">
      <c r="A308">
        <v>1</v>
      </c>
      <c r="B308">
        <v>71</v>
      </c>
      <c r="C308">
        <v>42075</v>
      </c>
      <c r="D308">
        <v>54</v>
      </c>
      <c r="E308">
        <v>149</v>
      </c>
      <c r="F308">
        <v>0.36199999999999999</v>
      </c>
      <c r="H308" t="s">
        <v>141</v>
      </c>
    </row>
    <row r="309" spans="1:8" x14ac:dyDescent="0.25">
      <c r="A309">
        <v>1</v>
      </c>
      <c r="B309">
        <v>71</v>
      </c>
      <c r="C309">
        <v>42080</v>
      </c>
      <c r="D309">
        <v>16</v>
      </c>
      <c r="E309">
        <v>41</v>
      </c>
      <c r="F309">
        <v>0.39</v>
      </c>
      <c r="H309" t="s">
        <v>141</v>
      </c>
    </row>
    <row r="310" spans="1:8" x14ac:dyDescent="0.25">
      <c r="A310">
        <v>1</v>
      </c>
      <c r="B310">
        <v>71</v>
      </c>
      <c r="C310">
        <v>42090</v>
      </c>
      <c r="D310">
        <v>88</v>
      </c>
      <c r="E310">
        <v>277</v>
      </c>
      <c r="F310">
        <v>0.318</v>
      </c>
      <c r="H310" t="s">
        <v>141</v>
      </c>
    </row>
    <row r="311" spans="1:8" x14ac:dyDescent="0.25">
      <c r="A311">
        <v>1</v>
      </c>
      <c r="B311">
        <v>71</v>
      </c>
      <c r="C311">
        <v>42095</v>
      </c>
      <c r="D311">
        <v>12</v>
      </c>
      <c r="E311">
        <v>88</v>
      </c>
      <c r="F311">
        <v>0.13600000000000001</v>
      </c>
      <c r="H311" t="s">
        <v>141</v>
      </c>
    </row>
    <row r="312" spans="1:8" x14ac:dyDescent="0.25">
      <c r="A312">
        <v>1</v>
      </c>
      <c r="B312">
        <v>71</v>
      </c>
      <c r="C312">
        <v>42100</v>
      </c>
      <c r="D312">
        <v>6</v>
      </c>
      <c r="E312">
        <v>29</v>
      </c>
      <c r="F312">
        <v>0.20699999999999999</v>
      </c>
      <c r="H312" t="s">
        <v>141</v>
      </c>
    </row>
    <row r="313" spans="1:8" x14ac:dyDescent="0.25">
      <c r="A313">
        <v>1</v>
      </c>
      <c r="B313">
        <v>71</v>
      </c>
      <c r="C313">
        <v>42110</v>
      </c>
      <c r="D313">
        <v>21</v>
      </c>
      <c r="E313">
        <v>34</v>
      </c>
      <c r="F313">
        <v>0.61799999999999999</v>
      </c>
      <c r="H313" t="s">
        <v>141</v>
      </c>
    </row>
    <row r="314" spans="1:8" x14ac:dyDescent="0.25">
      <c r="A314">
        <v>1</v>
      </c>
      <c r="B314">
        <v>71</v>
      </c>
      <c r="C314">
        <v>42125</v>
      </c>
      <c r="D314">
        <v>28</v>
      </c>
      <c r="E314">
        <v>70</v>
      </c>
      <c r="F314">
        <v>0.4</v>
      </c>
      <c r="H314" t="s">
        <v>141</v>
      </c>
    </row>
    <row r="315" spans="1:8" x14ac:dyDescent="0.25">
      <c r="A315">
        <v>1</v>
      </c>
      <c r="B315">
        <v>71</v>
      </c>
      <c r="C315">
        <v>42130</v>
      </c>
      <c r="D315">
        <v>0</v>
      </c>
      <c r="E315">
        <v>20</v>
      </c>
      <c r="F315">
        <v>0</v>
      </c>
      <c r="H315" t="s">
        <v>141</v>
      </c>
    </row>
    <row r="316" spans="1:8" x14ac:dyDescent="0.25">
      <c r="A316">
        <v>1</v>
      </c>
      <c r="B316">
        <v>71</v>
      </c>
      <c r="C316">
        <v>42135</v>
      </c>
      <c r="D316">
        <v>0</v>
      </c>
      <c r="E316">
        <v>46</v>
      </c>
      <c r="F316">
        <v>0</v>
      </c>
      <c r="H316" t="s">
        <v>141</v>
      </c>
    </row>
    <row r="317" spans="1:8" x14ac:dyDescent="0.25">
      <c r="A317">
        <v>1</v>
      </c>
      <c r="B317">
        <v>71</v>
      </c>
      <c r="C317">
        <v>42145</v>
      </c>
      <c r="D317">
        <v>49</v>
      </c>
      <c r="E317">
        <v>179</v>
      </c>
      <c r="F317">
        <v>0.27400000000000002</v>
      </c>
      <c r="H317" t="s">
        <v>141</v>
      </c>
    </row>
    <row r="318" spans="1:8" x14ac:dyDescent="0.25">
      <c r="A318">
        <v>1</v>
      </c>
      <c r="B318">
        <v>71</v>
      </c>
      <c r="C318">
        <v>42165</v>
      </c>
      <c r="D318">
        <v>20</v>
      </c>
      <c r="E318">
        <v>42</v>
      </c>
      <c r="F318">
        <v>0.47599999999999998</v>
      </c>
      <c r="H318" t="s">
        <v>141</v>
      </c>
    </row>
    <row r="319" spans="1:8" x14ac:dyDescent="0.25">
      <c r="A319">
        <v>1</v>
      </c>
      <c r="B319">
        <v>71</v>
      </c>
      <c r="C319">
        <v>42170</v>
      </c>
      <c r="D319">
        <v>36</v>
      </c>
      <c r="E319">
        <v>84</v>
      </c>
      <c r="F319">
        <v>0.42899999999999999</v>
      </c>
      <c r="H319" t="s">
        <v>141</v>
      </c>
    </row>
    <row r="320" spans="1:8" x14ac:dyDescent="0.25">
      <c r="A320">
        <v>1</v>
      </c>
      <c r="B320">
        <v>71</v>
      </c>
      <c r="C320">
        <v>42175</v>
      </c>
      <c r="D320">
        <v>20</v>
      </c>
      <c r="E320">
        <v>61</v>
      </c>
      <c r="F320">
        <v>0.32800000000000001</v>
      </c>
      <c r="H320" t="s">
        <v>141</v>
      </c>
    </row>
    <row r="321" spans="1:8" x14ac:dyDescent="0.25">
      <c r="A321">
        <v>1</v>
      </c>
      <c r="B321">
        <v>71</v>
      </c>
      <c r="C321">
        <v>42180</v>
      </c>
      <c r="D321">
        <v>53</v>
      </c>
      <c r="E321">
        <v>114</v>
      </c>
      <c r="F321">
        <v>0.46500000000000002</v>
      </c>
      <c r="H321" t="s">
        <v>141</v>
      </c>
    </row>
    <row r="322" spans="1:8" x14ac:dyDescent="0.25">
      <c r="A322">
        <v>1</v>
      </c>
      <c r="B322">
        <v>71</v>
      </c>
      <c r="C322">
        <v>42212</v>
      </c>
      <c r="D322">
        <v>26</v>
      </c>
      <c r="E322">
        <v>167</v>
      </c>
      <c r="F322">
        <v>0.156</v>
      </c>
      <c r="H322" t="s">
        <v>141</v>
      </c>
    </row>
    <row r="323" spans="1:8" x14ac:dyDescent="0.25">
      <c r="A323">
        <v>2</v>
      </c>
      <c r="B323">
        <v>71</v>
      </c>
      <c r="C323">
        <v>42000</v>
      </c>
      <c r="D323">
        <v>234</v>
      </c>
      <c r="E323">
        <v>572</v>
      </c>
      <c r="F323">
        <v>0.40899999999999997</v>
      </c>
      <c r="H323" t="s">
        <v>141</v>
      </c>
    </row>
    <row r="324" spans="1:8" x14ac:dyDescent="0.25">
      <c r="A324">
        <v>2</v>
      </c>
      <c r="B324">
        <v>71</v>
      </c>
      <c r="C324">
        <v>42005</v>
      </c>
      <c r="D324">
        <v>2</v>
      </c>
      <c r="E324">
        <v>9</v>
      </c>
      <c r="F324">
        <v>0.222</v>
      </c>
      <c r="H324" t="s">
        <v>141</v>
      </c>
    </row>
    <row r="325" spans="1:8" x14ac:dyDescent="0.25">
      <c r="A325">
        <v>2</v>
      </c>
      <c r="B325">
        <v>71</v>
      </c>
      <c r="C325">
        <v>42015</v>
      </c>
      <c r="D325">
        <v>3</v>
      </c>
      <c r="E325">
        <v>3</v>
      </c>
      <c r="F325">
        <v>1</v>
      </c>
      <c r="H325" t="s">
        <v>141</v>
      </c>
    </row>
    <row r="326" spans="1:8" x14ac:dyDescent="0.25">
      <c r="A326">
        <v>2</v>
      </c>
      <c r="B326">
        <v>71</v>
      </c>
      <c r="C326">
        <v>42020</v>
      </c>
      <c r="D326">
        <v>8</v>
      </c>
      <c r="E326">
        <v>23</v>
      </c>
      <c r="F326">
        <v>0.34799999999999998</v>
      </c>
      <c r="H326" t="s">
        <v>141</v>
      </c>
    </row>
    <row r="327" spans="1:8" x14ac:dyDescent="0.25">
      <c r="A327">
        <v>2</v>
      </c>
      <c r="B327">
        <v>71</v>
      </c>
      <c r="C327">
        <v>42030</v>
      </c>
      <c r="D327">
        <v>13</v>
      </c>
      <c r="E327">
        <v>25</v>
      </c>
      <c r="F327">
        <v>0.52</v>
      </c>
      <c r="H327" t="s">
        <v>141</v>
      </c>
    </row>
    <row r="328" spans="1:8" x14ac:dyDescent="0.25">
      <c r="A328">
        <v>2</v>
      </c>
      <c r="B328">
        <v>71</v>
      </c>
      <c r="C328">
        <v>42035</v>
      </c>
      <c r="D328">
        <v>3</v>
      </c>
      <c r="E328">
        <v>17</v>
      </c>
      <c r="F328">
        <v>0.17599999999999999</v>
      </c>
      <c r="H328" t="s">
        <v>141</v>
      </c>
    </row>
    <row r="329" spans="1:8" x14ac:dyDescent="0.25">
      <c r="A329">
        <v>2</v>
      </c>
      <c r="B329">
        <v>71</v>
      </c>
      <c r="C329">
        <v>42045</v>
      </c>
      <c r="D329">
        <v>5</v>
      </c>
      <c r="E329">
        <v>18</v>
      </c>
      <c r="F329">
        <v>0.27800000000000002</v>
      </c>
      <c r="H329" t="s">
        <v>141</v>
      </c>
    </row>
    <row r="330" spans="1:8" x14ac:dyDescent="0.25">
      <c r="A330">
        <v>2</v>
      </c>
      <c r="B330">
        <v>71</v>
      </c>
      <c r="C330">
        <v>42055</v>
      </c>
      <c r="D330">
        <v>22</v>
      </c>
      <c r="E330">
        <v>26</v>
      </c>
      <c r="F330">
        <v>0.84599999999999997</v>
      </c>
      <c r="H330" t="s">
        <v>141</v>
      </c>
    </row>
    <row r="331" spans="1:8" x14ac:dyDescent="0.25">
      <c r="A331">
        <v>2</v>
      </c>
      <c r="B331">
        <v>71</v>
      </c>
      <c r="C331">
        <v>42060</v>
      </c>
      <c r="D331">
        <v>6</v>
      </c>
      <c r="E331">
        <v>8</v>
      </c>
      <c r="F331">
        <v>0.75</v>
      </c>
      <c r="H331" t="s">
        <v>141</v>
      </c>
    </row>
    <row r="332" spans="1:8" x14ac:dyDescent="0.25">
      <c r="A332">
        <v>2</v>
      </c>
      <c r="B332">
        <v>71</v>
      </c>
      <c r="C332">
        <v>42070</v>
      </c>
      <c r="D332">
        <v>20</v>
      </c>
      <c r="E332">
        <v>27</v>
      </c>
      <c r="F332">
        <v>0.74099999999999999</v>
      </c>
      <c r="H332" t="s">
        <v>141</v>
      </c>
    </row>
    <row r="333" spans="1:8" x14ac:dyDescent="0.25">
      <c r="A333">
        <v>2</v>
      </c>
      <c r="B333">
        <v>71</v>
      </c>
      <c r="C333">
        <v>42075</v>
      </c>
      <c r="D333">
        <v>12</v>
      </c>
      <c r="E333">
        <v>47</v>
      </c>
      <c r="F333">
        <v>0.255</v>
      </c>
      <c r="H333" t="s">
        <v>141</v>
      </c>
    </row>
    <row r="334" spans="1:8" x14ac:dyDescent="0.25">
      <c r="A334">
        <v>2</v>
      </c>
      <c r="B334">
        <v>71</v>
      </c>
      <c r="C334">
        <v>42080</v>
      </c>
      <c r="D334">
        <v>16</v>
      </c>
      <c r="E334">
        <v>48</v>
      </c>
      <c r="F334">
        <v>0.33300000000000002</v>
      </c>
      <c r="H334" t="s">
        <v>141</v>
      </c>
    </row>
    <row r="335" spans="1:8" x14ac:dyDescent="0.25">
      <c r="A335">
        <v>2</v>
      </c>
      <c r="B335">
        <v>71</v>
      </c>
      <c r="C335">
        <v>42090</v>
      </c>
      <c r="D335">
        <v>9</v>
      </c>
      <c r="E335">
        <v>41</v>
      </c>
      <c r="F335">
        <v>0.22</v>
      </c>
      <c r="H335" t="s">
        <v>141</v>
      </c>
    </row>
    <row r="336" spans="1:8" x14ac:dyDescent="0.25">
      <c r="A336">
        <v>2</v>
      </c>
      <c r="B336">
        <v>71</v>
      </c>
      <c r="C336">
        <v>42095</v>
      </c>
      <c r="D336">
        <v>1</v>
      </c>
      <c r="E336">
        <v>5</v>
      </c>
      <c r="F336">
        <v>0.2</v>
      </c>
      <c r="H336" t="s">
        <v>141</v>
      </c>
    </row>
    <row r="337" spans="1:8" x14ac:dyDescent="0.25">
      <c r="A337">
        <v>2</v>
      </c>
      <c r="B337">
        <v>71</v>
      </c>
      <c r="C337">
        <v>42100</v>
      </c>
      <c r="D337">
        <v>18</v>
      </c>
      <c r="E337">
        <v>48</v>
      </c>
      <c r="F337">
        <v>0.375</v>
      </c>
      <c r="H337" t="s">
        <v>141</v>
      </c>
    </row>
    <row r="338" spans="1:8" x14ac:dyDescent="0.25">
      <c r="A338">
        <v>2</v>
      </c>
      <c r="B338">
        <v>71</v>
      </c>
      <c r="C338">
        <v>42110</v>
      </c>
      <c r="D338">
        <v>6</v>
      </c>
      <c r="E338">
        <v>15</v>
      </c>
      <c r="F338">
        <v>0.4</v>
      </c>
      <c r="H338" t="s">
        <v>141</v>
      </c>
    </row>
    <row r="339" spans="1:8" x14ac:dyDescent="0.25">
      <c r="A339">
        <v>2</v>
      </c>
      <c r="B339">
        <v>71</v>
      </c>
      <c r="C339">
        <v>42125</v>
      </c>
      <c r="D339">
        <v>14</v>
      </c>
      <c r="E339">
        <v>29</v>
      </c>
      <c r="F339">
        <v>0.48299999999999998</v>
      </c>
      <c r="H339" t="s">
        <v>141</v>
      </c>
    </row>
    <row r="340" spans="1:8" x14ac:dyDescent="0.25">
      <c r="A340">
        <v>2</v>
      </c>
      <c r="B340">
        <v>71</v>
      </c>
      <c r="C340">
        <v>42130</v>
      </c>
      <c r="D340">
        <v>1</v>
      </c>
      <c r="E340">
        <v>11</v>
      </c>
      <c r="F340">
        <v>9.0999999999999998E-2</v>
      </c>
      <c r="H340" t="s">
        <v>141</v>
      </c>
    </row>
    <row r="341" spans="1:8" x14ac:dyDescent="0.25">
      <c r="A341">
        <v>2</v>
      </c>
      <c r="B341">
        <v>71</v>
      </c>
      <c r="C341">
        <v>42135</v>
      </c>
      <c r="D341">
        <v>1</v>
      </c>
      <c r="E341">
        <v>16</v>
      </c>
      <c r="F341">
        <v>6.3E-2</v>
      </c>
      <c r="H341" t="s">
        <v>141</v>
      </c>
    </row>
    <row r="342" spans="1:8" x14ac:dyDescent="0.25">
      <c r="A342">
        <v>2</v>
      </c>
      <c r="B342">
        <v>71</v>
      </c>
      <c r="C342">
        <v>42145</v>
      </c>
      <c r="D342">
        <v>4</v>
      </c>
      <c r="E342">
        <v>18</v>
      </c>
      <c r="F342">
        <v>0.222</v>
      </c>
      <c r="H342" t="s">
        <v>141</v>
      </c>
    </row>
    <row r="343" spans="1:8" x14ac:dyDescent="0.25">
      <c r="A343">
        <v>2</v>
      </c>
      <c r="B343">
        <v>71</v>
      </c>
      <c r="C343">
        <v>42165</v>
      </c>
      <c r="D343">
        <v>12</v>
      </c>
      <c r="E343">
        <v>17</v>
      </c>
      <c r="F343">
        <v>0.70599999999999996</v>
      </c>
      <c r="H343" t="s">
        <v>141</v>
      </c>
    </row>
    <row r="344" spans="1:8" x14ac:dyDescent="0.25">
      <c r="A344">
        <v>2</v>
      </c>
      <c r="B344">
        <v>71</v>
      </c>
      <c r="C344">
        <v>42170</v>
      </c>
      <c r="D344">
        <v>36</v>
      </c>
      <c r="E344">
        <v>63</v>
      </c>
      <c r="F344">
        <v>0.57099999999999995</v>
      </c>
      <c r="H344" t="s">
        <v>141</v>
      </c>
    </row>
    <row r="345" spans="1:8" x14ac:dyDescent="0.25">
      <c r="A345">
        <v>2</v>
      </c>
      <c r="B345">
        <v>71</v>
      </c>
      <c r="C345">
        <v>42175</v>
      </c>
      <c r="D345">
        <v>2</v>
      </c>
      <c r="E345">
        <v>15</v>
      </c>
      <c r="F345">
        <v>0.13300000000000001</v>
      </c>
      <c r="H345" t="s">
        <v>141</v>
      </c>
    </row>
    <row r="346" spans="1:8" x14ac:dyDescent="0.25">
      <c r="A346">
        <v>2</v>
      </c>
      <c r="B346">
        <v>71</v>
      </c>
      <c r="C346">
        <v>42180</v>
      </c>
      <c r="D346">
        <v>6</v>
      </c>
      <c r="E346">
        <v>21</v>
      </c>
      <c r="F346">
        <v>0.28599999999999998</v>
      </c>
      <c r="H346" t="s">
        <v>141</v>
      </c>
    </row>
    <row r="347" spans="1:8" x14ac:dyDescent="0.25">
      <c r="A347">
        <v>2</v>
      </c>
      <c r="B347">
        <v>71</v>
      </c>
      <c r="C347">
        <v>42212</v>
      </c>
      <c r="D347">
        <v>2</v>
      </c>
      <c r="E347">
        <v>11</v>
      </c>
      <c r="F347">
        <v>0.182</v>
      </c>
      <c r="H347" t="s">
        <v>141</v>
      </c>
    </row>
    <row r="348" spans="1:8" x14ac:dyDescent="0.25">
      <c r="A348">
        <v>3</v>
      </c>
      <c r="B348">
        <v>71</v>
      </c>
      <c r="C348">
        <v>42000</v>
      </c>
      <c r="D348">
        <v>236</v>
      </c>
      <c r="E348">
        <v>1197</v>
      </c>
      <c r="F348">
        <v>0.19700000000000001</v>
      </c>
      <c r="H348" t="s">
        <v>141</v>
      </c>
    </row>
    <row r="349" spans="1:8" x14ac:dyDescent="0.25">
      <c r="A349">
        <v>3</v>
      </c>
      <c r="B349">
        <v>71</v>
      </c>
      <c r="C349">
        <v>42005</v>
      </c>
      <c r="D349">
        <v>4</v>
      </c>
      <c r="E349">
        <v>170</v>
      </c>
      <c r="F349">
        <v>2.4E-2</v>
      </c>
      <c r="H349" t="s">
        <v>141</v>
      </c>
    </row>
    <row r="350" spans="1:8" x14ac:dyDescent="0.25">
      <c r="A350">
        <v>3</v>
      </c>
      <c r="B350">
        <v>71</v>
      </c>
      <c r="C350">
        <v>42015</v>
      </c>
      <c r="D350">
        <v>3</v>
      </c>
      <c r="E350">
        <v>10</v>
      </c>
      <c r="F350">
        <v>0.3</v>
      </c>
      <c r="H350" t="s">
        <v>141</v>
      </c>
    </row>
    <row r="351" spans="1:8" x14ac:dyDescent="0.25">
      <c r="A351">
        <v>3</v>
      </c>
      <c r="B351">
        <v>71</v>
      </c>
      <c r="C351">
        <v>42020</v>
      </c>
      <c r="D351">
        <v>0</v>
      </c>
      <c r="E351">
        <v>1</v>
      </c>
      <c r="F351">
        <v>0</v>
      </c>
      <c r="H351" t="s">
        <v>141</v>
      </c>
    </row>
    <row r="352" spans="1:8" x14ac:dyDescent="0.25">
      <c r="A352">
        <v>3</v>
      </c>
      <c r="B352">
        <v>71</v>
      </c>
      <c r="C352">
        <v>42030</v>
      </c>
      <c r="D352">
        <v>1</v>
      </c>
      <c r="E352">
        <v>8</v>
      </c>
      <c r="F352">
        <v>0.125</v>
      </c>
      <c r="H352" t="s">
        <v>141</v>
      </c>
    </row>
    <row r="353" spans="1:8" x14ac:dyDescent="0.25">
      <c r="A353">
        <v>3</v>
      </c>
      <c r="B353">
        <v>71</v>
      </c>
      <c r="C353">
        <v>42035</v>
      </c>
      <c r="D353">
        <v>0</v>
      </c>
      <c r="E353">
        <v>11</v>
      </c>
      <c r="F353">
        <v>0</v>
      </c>
      <c r="H353" t="s">
        <v>141</v>
      </c>
    </row>
    <row r="354" spans="1:8" x14ac:dyDescent="0.25">
      <c r="A354">
        <v>3</v>
      </c>
      <c r="B354">
        <v>71</v>
      </c>
      <c r="C354">
        <v>42045</v>
      </c>
      <c r="D354">
        <v>8</v>
      </c>
      <c r="E354">
        <v>106</v>
      </c>
      <c r="F354">
        <v>7.4999999999999997E-2</v>
      </c>
      <c r="H354" t="s">
        <v>141</v>
      </c>
    </row>
    <row r="355" spans="1:8" x14ac:dyDescent="0.25">
      <c r="A355">
        <v>3</v>
      </c>
      <c r="B355">
        <v>71</v>
      </c>
      <c r="C355">
        <v>42055</v>
      </c>
      <c r="D355">
        <v>8</v>
      </c>
      <c r="E355">
        <v>27</v>
      </c>
      <c r="F355">
        <v>0.29599999999999999</v>
      </c>
      <c r="H355" t="s">
        <v>141</v>
      </c>
    </row>
    <row r="356" spans="1:8" x14ac:dyDescent="0.25">
      <c r="A356">
        <v>3</v>
      </c>
      <c r="B356">
        <v>71</v>
      </c>
      <c r="C356">
        <v>42060</v>
      </c>
      <c r="D356">
        <v>0</v>
      </c>
      <c r="E356">
        <v>6</v>
      </c>
      <c r="F356">
        <v>0</v>
      </c>
      <c r="H356" t="s">
        <v>141</v>
      </c>
    </row>
    <row r="357" spans="1:8" x14ac:dyDescent="0.25">
      <c r="A357">
        <v>3</v>
      </c>
      <c r="B357">
        <v>71</v>
      </c>
      <c r="C357">
        <v>42070</v>
      </c>
      <c r="D357">
        <v>6</v>
      </c>
      <c r="E357">
        <v>45</v>
      </c>
      <c r="F357">
        <v>0.13300000000000001</v>
      </c>
      <c r="H357" t="s">
        <v>141</v>
      </c>
    </row>
    <row r="358" spans="1:8" x14ac:dyDescent="0.25">
      <c r="A358">
        <v>3</v>
      </c>
      <c r="B358">
        <v>71</v>
      </c>
      <c r="C358">
        <v>42075</v>
      </c>
      <c r="D358">
        <v>67</v>
      </c>
      <c r="E358">
        <v>109</v>
      </c>
      <c r="F358">
        <v>0.61499999999999999</v>
      </c>
      <c r="H358" t="s">
        <v>141</v>
      </c>
    </row>
    <row r="359" spans="1:8" x14ac:dyDescent="0.25">
      <c r="A359">
        <v>3</v>
      </c>
      <c r="B359">
        <v>71</v>
      </c>
      <c r="C359">
        <v>42080</v>
      </c>
      <c r="D359">
        <v>7</v>
      </c>
      <c r="E359">
        <v>33</v>
      </c>
      <c r="F359">
        <v>0.21199999999999999</v>
      </c>
      <c r="H359" t="s">
        <v>141</v>
      </c>
    </row>
    <row r="360" spans="1:8" x14ac:dyDescent="0.25">
      <c r="A360">
        <v>3</v>
      </c>
      <c r="B360">
        <v>71</v>
      </c>
      <c r="C360">
        <v>42090</v>
      </c>
      <c r="D360">
        <v>46</v>
      </c>
      <c r="E360">
        <v>107</v>
      </c>
      <c r="F360">
        <v>0.43</v>
      </c>
      <c r="H360" t="s">
        <v>141</v>
      </c>
    </row>
    <row r="361" spans="1:8" x14ac:dyDescent="0.25">
      <c r="A361">
        <v>3</v>
      </c>
      <c r="B361">
        <v>71</v>
      </c>
      <c r="C361">
        <v>42095</v>
      </c>
      <c r="D361">
        <v>2</v>
      </c>
      <c r="E361">
        <v>119</v>
      </c>
      <c r="F361">
        <v>1.7000000000000001E-2</v>
      </c>
      <c r="H361" t="s">
        <v>141</v>
      </c>
    </row>
    <row r="362" spans="1:8" x14ac:dyDescent="0.25">
      <c r="A362">
        <v>3</v>
      </c>
      <c r="B362">
        <v>71</v>
      </c>
      <c r="C362">
        <v>42100</v>
      </c>
      <c r="D362">
        <v>7</v>
      </c>
      <c r="E362">
        <v>37</v>
      </c>
      <c r="F362">
        <v>0.189</v>
      </c>
      <c r="H362" t="s">
        <v>141</v>
      </c>
    </row>
    <row r="363" spans="1:8" x14ac:dyDescent="0.25">
      <c r="A363">
        <v>3</v>
      </c>
      <c r="B363">
        <v>71</v>
      </c>
      <c r="C363">
        <v>42110</v>
      </c>
      <c r="D363">
        <v>6</v>
      </c>
      <c r="E363">
        <v>18</v>
      </c>
      <c r="F363">
        <v>0.33300000000000002</v>
      </c>
      <c r="H363" t="s">
        <v>141</v>
      </c>
    </row>
    <row r="364" spans="1:8" x14ac:dyDescent="0.25">
      <c r="A364">
        <v>3</v>
      </c>
      <c r="B364">
        <v>71</v>
      </c>
      <c r="C364">
        <v>42125</v>
      </c>
      <c r="D364">
        <v>5</v>
      </c>
      <c r="E364">
        <v>36</v>
      </c>
      <c r="F364">
        <v>0.13900000000000001</v>
      </c>
      <c r="H364" t="s">
        <v>141</v>
      </c>
    </row>
    <row r="365" spans="1:8" x14ac:dyDescent="0.25">
      <c r="A365">
        <v>3</v>
      </c>
      <c r="B365">
        <v>71</v>
      </c>
      <c r="C365">
        <v>42130</v>
      </c>
      <c r="D365">
        <v>4</v>
      </c>
      <c r="E365">
        <v>14</v>
      </c>
      <c r="F365">
        <v>0.28599999999999998</v>
      </c>
      <c r="H365" t="s">
        <v>141</v>
      </c>
    </row>
    <row r="366" spans="1:8" x14ac:dyDescent="0.25">
      <c r="A366">
        <v>3</v>
      </c>
      <c r="B366">
        <v>71</v>
      </c>
      <c r="C366">
        <v>42135</v>
      </c>
      <c r="D366">
        <v>0</v>
      </c>
      <c r="E366">
        <v>32</v>
      </c>
      <c r="F366">
        <v>0</v>
      </c>
      <c r="H366" t="s">
        <v>141</v>
      </c>
    </row>
    <row r="367" spans="1:8" x14ac:dyDescent="0.25">
      <c r="A367">
        <v>3</v>
      </c>
      <c r="B367">
        <v>71</v>
      </c>
      <c r="C367">
        <v>42145</v>
      </c>
      <c r="D367">
        <v>3</v>
      </c>
      <c r="E367">
        <v>52</v>
      </c>
      <c r="F367">
        <v>5.8000000000000003E-2</v>
      </c>
      <c r="H367" t="s">
        <v>141</v>
      </c>
    </row>
    <row r="368" spans="1:8" x14ac:dyDescent="0.25">
      <c r="A368">
        <v>3</v>
      </c>
      <c r="B368">
        <v>71</v>
      </c>
      <c r="C368">
        <v>42165</v>
      </c>
      <c r="D368">
        <v>17</v>
      </c>
      <c r="E368">
        <v>91</v>
      </c>
      <c r="F368">
        <v>0.187</v>
      </c>
      <c r="H368" t="s">
        <v>141</v>
      </c>
    </row>
    <row r="369" spans="1:8" x14ac:dyDescent="0.25">
      <c r="A369">
        <v>3</v>
      </c>
      <c r="B369">
        <v>71</v>
      </c>
      <c r="C369">
        <v>42170</v>
      </c>
      <c r="D369">
        <v>2</v>
      </c>
      <c r="E369">
        <v>24</v>
      </c>
      <c r="F369">
        <v>8.3000000000000004E-2</v>
      </c>
      <c r="H369" t="s">
        <v>141</v>
      </c>
    </row>
    <row r="370" spans="1:8" x14ac:dyDescent="0.25">
      <c r="A370">
        <v>3</v>
      </c>
      <c r="B370">
        <v>71</v>
      </c>
      <c r="C370">
        <v>42175</v>
      </c>
      <c r="D370">
        <v>30</v>
      </c>
      <c r="E370">
        <v>105</v>
      </c>
      <c r="F370">
        <v>0.28599999999999998</v>
      </c>
      <c r="H370" t="s">
        <v>141</v>
      </c>
    </row>
    <row r="371" spans="1:8" x14ac:dyDescent="0.25">
      <c r="A371">
        <v>3</v>
      </c>
      <c r="B371">
        <v>71</v>
      </c>
      <c r="C371">
        <v>42180</v>
      </c>
      <c r="D371">
        <v>11</v>
      </c>
      <c r="E371">
        <v>49</v>
      </c>
      <c r="F371">
        <v>0.224</v>
      </c>
      <c r="H371" t="s">
        <v>141</v>
      </c>
    </row>
    <row r="372" spans="1:8" x14ac:dyDescent="0.25">
      <c r="A372">
        <v>3</v>
      </c>
      <c r="B372">
        <v>71</v>
      </c>
      <c r="C372">
        <v>42212</v>
      </c>
      <c r="D372">
        <v>5</v>
      </c>
      <c r="E372">
        <v>279</v>
      </c>
      <c r="F372">
        <v>1.7999999999999999E-2</v>
      </c>
      <c r="H372" t="s">
        <v>141</v>
      </c>
    </row>
  </sheetData>
  <sortState xmlns:xlrd2="http://schemas.microsoft.com/office/spreadsheetml/2017/richdata2" ref="O224:T300">
    <sortCondition ref="Q224:Q300"/>
    <sortCondition ref="O224:O30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48"/>
  <sheetViews>
    <sheetView showGridLines="0" zoomScale="90" zoomScaleNormal="90" workbookViewId="0">
      <selection activeCell="B50" sqref="B50"/>
    </sheetView>
  </sheetViews>
  <sheetFormatPr defaultRowHeight="15" x14ac:dyDescent="0.25"/>
  <cols>
    <col min="1" max="1" width="6.140625" customWidth="1"/>
    <col min="2" max="2" width="20" bestFit="1" customWidth="1"/>
    <col min="3" max="3" width="9.42578125" customWidth="1"/>
    <col min="4" max="4" width="8.85546875" customWidth="1"/>
    <col min="5" max="5" width="11.28515625" bestFit="1" customWidth="1"/>
    <col min="6" max="6" width="9.42578125" customWidth="1"/>
    <col min="7" max="7" width="8.85546875" customWidth="1"/>
    <col min="8" max="8" width="11.28515625" bestFit="1" customWidth="1"/>
    <col min="9" max="9" width="9.42578125" customWidth="1"/>
    <col min="10" max="10" width="8.85546875" customWidth="1"/>
    <col min="11" max="11" width="11.28515625" bestFit="1" customWidth="1"/>
    <col min="12" max="12" width="9.42578125" customWidth="1"/>
    <col min="13" max="13" width="8.28515625" customWidth="1"/>
    <col min="14" max="14" width="11.28515625" bestFit="1" customWidth="1"/>
    <col min="15" max="15" width="9.42578125" customWidth="1"/>
    <col min="16" max="16" width="9" customWidth="1"/>
    <col min="17" max="17" width="11.28515625" bestFit="1" customWidth="1"/>
    <col min="18" max="18" width="12" customWidth="1"/>
    <col min="19" max="21" width="9.140625" customWidth="1"/>
  </cols>
  <sheetData>
    <row r="1" spans="1:22" x14ac:dyDescent="0.25">
      <c r="A1" s="118" t="s">
        <v>85</v>
      </c>
      <c r="B1" s="119"/>
      <c r="C1" s="11"/>
      <c r="D1" s="11"/>
      <c r="E1" s="11"/>
      <c r="F1" s="11"/>
      <c r="G1" s="11"/>
      <c r="H1" s="11"/>
      <c r="I1" s="11"/>
      <c r="J1" s="11"/>
      <c r="K1" s="11"/>
      <c r="L1" s="11"/>
      <c r="M1" s="11"/>
      <c r="N1" s="11"/>
      <c r="O1" s="11"/>
      <c r="P1" s="11"/>
      <c r="Q1" s="11"/>
    </row>
    <row r="2" spans="1:22" ht="14.45" customHeight="1" thickBot="1" x14ac:dyDescent="0.3">
      <c r="A2" s="123" t="s">
        <v>23</v>
      </c>
      <c r="B2" s="124"/>
      <c r="C2" s="11"/>
      <c r="D2" s="11"/>
      <c r="E2" s="11"/>
      <c r="F2" s="11"/>
      <c r="G2" s="11"/>
      <c r="H2" s="11"/>
      <c r="I2" s="11"/>
      <c r="J2" s="11"/>
      <c r="K2" s="11"/>
      <c r="L2" s="11"/>
      <c r="M2" s="11"/>
      <c r="N2" s="11"/>
      <c r="O2" s="11"/>
      <c r="P2" s="11"/>
      <c r="Q2" s="11"/>
    </row>
    <row r="3" spans="1:22" ht="21" x14ac:dyDescent="0.35">
      <c r="A3" s="117" t="s">
        <v>83</v>
      </c>
      <c r="B3" s="117"/>
      <c r="C3" s="117"/>
      <c r="D3" s="117"/>
      <c r="E3" s="117"/>
      <c r="F3" s="117"/>
      <c r="G3" s="117"/>
      <c r="H3" s="117"/>
      <c r="I3" s="117"/>
      <c r="J3" s="117"/>
      <c r="K3" s="117"/>
      <c r="L3" s="117"/>
      <c r="M3" s="117"/>
      <c r="N3" s="117"/>
      <c r="O3" s="117"/>
      <c r="P3" s="117"/>
      <c r="Q3" s="117"/>
    </row>
    <row r="4" spans="1:22" ht="15.75" x14ac:dyDescent="0.25">
      <c r="A4" s="120" t="str">
        <f>quarter&amp;" Program Year-to-Date Results"</f>
        <v>1st Quarter PY 2022 Program Year-to-Date Results</v>
      </c>
      <c r="B4" s="120"/>
      <c r="C4" s="120"/>
      <c r="D4" s="120"/>
      <c r="E4" s="120"/>
      <c r="F4" s="120"/>
      <c r="G4" s="120"/>
      <c r="H4" s="120"/>
      <c r="I4" s="120"/>
      <c r="J4" s="120"/>
      <c r="K4" s="120"/>
      <c r="L4" s="120"/>
      <c r="M4" s="120"/>
      <c r="N4" s="120"/>
      <c r="O4" s="120"/>
      <c r="P4" s="120"/>
      <c r="Q4" s="120"/>
    </row>
    <row r="5" spans="1:22" ht="19.5" thickBot="1" x14ac:dyDescent="0.3">
      <c r="A5" s="11"/>
      <c r="B5" s="11"/>
      <c r="C5" s="125"/>
      <c r="D5" s="126"/>
      <c r="E5" s="126"/>
      <c r="F5" s="126"/>
      <c r="G5" s="126"/>
      <c r="H5" s="126"/>
      <c r="I5" s="126"/>
      <c r="J5" s="126"/>
      <c r="K5" s="126"/>
      <c r="L5" s="126"/>
      <c r="M5" s="126"/>
      <c r="N5" s="126"/>
      <c r="O5" s="126"/>
      <c r="P5" s="126"/>
      <c r="Q5" s="127"/>
      <c r="S5" s="11"/>
      <c r="T5" s="11"/>
      <c r="U5" s="11"/>
      <c r="V5" s="11"/>
    </row>
    <row r="6" spans="1:22" ht="39" customHeight="1" x14ac:dyDescent="0.25">
      <c r="A6" s="128" t="str">
        <f>A2 &amp;" Program"</f>
        <v>Adult Program</v>
      </c>
      <c r="B6" s="129"/>
      <c r="C6" s="130" t="str">
        <f>IF(A2="Youth",Worksheet!P11,Worksheet!P3)</f>
        <v>Employment Rate 
(2nd Quarter)</v>
      </c>
      <c r="D6" s="130"/>
      <c r="E6" s="130"/>
      <c r="F6" s="130" t="str">
        <f>IF(A2="Youth",Worksheet!P12,Worksheet!P4)</f>
        <v>Employment Rate 
(4th Quarter)</v>
      </c>
      <c r="G6" s="130"/>
      <c r="H6" s="130"/>
      <c r="I6" s="131" t="s">
        <v>81</v>
      </c>
      <c r="J6" s="131"/>
      <c r="K6" s="131"/>
      <c r="L6" s="132" t="s">
        <v>31</v>
      </c>
      <c r="M6" s="132"/>
      <c r="N6" s="132"/>
      <c r="O6" s="132" t="s">
        <v>32</v>
      </c>
      <c r="P6" s="132"/>
      <c r="Q6" s="133"/>
      <c r="V6" s="11"/>
    </row>
    <row r="7" spans="1:22" ht="30" x14ac:dyDescent="0.25">
      <c r="A7" s="121" t="s">
        <v>86</v>
      </c>
      <c r="B7" s="122"/>
      <c r="C7" s="37" t="s">
        <v>108</v>
      </c>
      <c r="D7" s="38" t="s">
        <v>87</v>
      </c>
      <c r="E7" s="37" t="s">
        <v>80</v>
      </c>
      <c r="F7" s="37" t="s">
        <v>108</v>
      </c>
      <c r="G7" s="38" t="s">
        <v>87</v>
      </c>
      <c r="H7" s="37" t="s">
        <v>80</v>
      </c>
      <c r="I7" s="37" t="s">
        <v>108</v>
      </c>
      <c r="J7" s="38" t="s">
        <v>87</v>
      </c>
      <c r="K7" s="37" t="s">
        <v>80</v>
      </c>
      <c r="L7" s="37" t="s">
        <v>108</v>
      </c>
      <c r="M7" s="38" t="s">
        <v>87</v>
      </c>
      <c r="N7" s="37" t="s">
        <v>80</v>
      </c>
      <c r="O7" s="37" t="s">
        <v>108</v>
      </c>
      <c r="P7" s="38" t="s">
        <v>87</v>
      </c>
      <c r="Q7" s="39" t="s">
        <v>80</v>
      </c>
      <c r="V7" s="11"/>
    </row>
    <row r="8" spans="1:22" ht="14.45" customHeight="1" x14ac:dyDescent="0.25">
      <c r="A8" s="23">
        <v>42000</v>
      </c>
      <c r="B8" s="24" t="s">
        <v>33</v>
      </c>
      <c r="C8" s="20">
        <f>SUMIFS(rate,program,Worksheet!$T$25,sortvar,Worksheet!$S$28,lwib,A8)</f>
        <v>0.77600000000000002</v>
      </c>
      <c r="D8" s="20">
        <f>SUMIFS(neglvlrate,nlprogram,$A$2,nllwib,$A8,nlelement,Worksheet!$V$28)</f>
        <v>0.73</v>
      </c>
      <c r="E8" s="20">
        <f>IF(C8="-","-",C8/D8)</f>
        <v>1.0630136986301371</v>
      </c>
      <c r="F8" s="20">
        <f>SUMIFS(rate,program,Worksheet!$T$25,sortvar,Worksheet!$S$29,lwib,A8)</f>
        <v>0.74199999999999999</v>
      </c>
      <c r="G8" s="20">
        <f>SUMIFS(neglvlrate,nlprogram,$A$2,nllwib,$A8,nlelement,Worksheet!$V$29)</f>
        <v>0.71</v>
      </c>
      <c r="H8" s="20">
        <f>IF(F8="-","-",F8/G8)</f>
        <v>1.0450704225352112</v>
      </c>
      <c r="I8" s="21">
        <f>SUMIFS(medrate,program,Worksheet!$T$25,sortvar,Worksheet!$S$31,lwib,A8)</f>
        <v>7411.2</v>
      </c>
      <c r="J8" s="21">
        <f>IF(SUMIFS(neglvlrate,nlprogram,$A$2,nllwib,$A8,nlelement,Worksheet!$V$30)=0,"Baseline",SUMIFS(neglvlrate,nlprogram,$A$2,nllwib,$A8,nlelement,Worksheet!$V$30))</f>
        <v>6250</v>
      </c>
      <c r="K8" s="20">
        <f>IF(J8="baseline","-",I8/J8)</f>
        <v>1.185792</v>
      </c>
      <c r="L8" s="20">
        <f>SUMIFS(rate,program,Worksheet!$T$25,sortvar,Worksheet!$S$33,lwib,A8)</f>
        <v>0.67800000000000005</v>
      </c>
      <c r="M8" s="20">
        <f>SUMIFS(neglvlrate,nlprogram,$A$2,nllwib,$A8,nlelement,Worksheet!$V$31)</f>
        <v>0.67</v>
      </c>
      <c r="N8" s="20">
        <f>IF(L8="-","-",L8/M8)</f>
        <v>1.0119402985074626</v>
      </c>
      <c r="O8" s="20">
        <f>SUMIFS(rate,program,Worksheet!$T$25,sortvar,Worksheet!$S$35,lwib,A8)</f>
        <v>0.34699999999999998</v>
      </c>
      <c r="P8" s="20">
        <f>IF(SUMIFS(neglvlrate,nlprogram,$A$2,nllwib,$A8,nlelement,Worksheet!$V$32)=0,"Baseline",SUMIFS(neglvlrate,nlprogram,$A$2,nllwib,$A8,nlelement,Worksheet!$V$32))</f>
        <v>0.5</v>
      </c>
      <c r="Q8" s="22">
        <f>IF(P8="baseline","-",O8/P8)</f>
        <v>0.69399999999999995</v>
      </c>
      <c r="V8" s="11"/>
    </row>
    <row r="9" spans="1:22" x14ac:dyDescent="0.25">
      <c r="A9" s="114" t="s">
        <v>88</v>
      </c>
      <c r="B9" s="115"/>
      <c r="C9" s="115"/>
      <c r="D9" s="115"/>
      <c r="E9" s="115"/>
      <c r="F9" s="115"/>
      <c r="G9" s="115"/>
      <c r="H9" s="115"/>
      <c r="I9" s="115"/>
      <c r="J9" s="115"/>
      <c r="K9" s="115"/>
      <c r="L9" s="115"/>
      <c r="M9" s="115"/>
      <c r="N9" s="115"/>
      <c r="O9" s="115"/>
      <c r="P9" s="115"/>
      <c r="Q9" s="116"/>
      <c r="V9" s="11"/>
    </row>
    <row r="10" spans="1:22" x14ac:dyDescent="0.25">
      <c r="A10" s="25">
        <v>42175</v>
      </c>
      <c r="B10" s="26" t="s">
        <v>45</v>
      </c>
      <c r="C10" s="20">
        <f>SUMIFS(rate,program,Worksheet!$T$25,sortvar,Worksheet!$S$28,lwib,A10)</f>
        <v>0.69799999999999995</v>
      </c>
      <c r="D10" s="20">
        <f>SUMIFS(neglvlrate,nlprogram,$A$2,nllwib,$A10,nlelement,Worksheet!$V$28)</f>
        <v>0.73</v>
      </c>
      <c r="E10" s="20">
        <f t="shared" ref="E10:E42" si="0">IF(C10="-","-",C10/D10)</f>
        <v>0.95616438356164379</v>
      </c>
      <c r="F10" s="20">
        <f>SUMIFS(rate,program,Worksheet!$T$25,sortvar,Worksheet!$S$29,lwib,A10)</f>
        <v>0.85299999999999998</v>
      </c>
      <c r="G10" s="20">
        <f>SUMIFS(neglvlrate,nlprogram,$A$2,nllwib,$A10,nlelement,Worksheet!$V$29)</f>
        <v>0.73</v>
      </c>
      <c r="H10" s="20">
        <f t="shared" ref="H10:H42" si="1">IF(F10="-","-",F10/G10)</f>
        <v>1.1684931506849314</v>
      </c>
      <c r="I10" s="21">
        <f>SUMIFS(medrate,program,Worksheet!$T$25,sortvar,Worksheet!$S$31,lwib,A10)</f>
        <v>6873.085</v>
      </c>
      <c r="J10" s="21">
        <f>IF(SUMIFS(neglvlrate,nlprogram,$A$2,nllwib,$A10,nlelement,Worksheet!$V$30)=0,"Baseline",SUMIFS(neglvlrate,nlprogram,$A$2,nllwib,$A10,nlelement,Worksheet!$V$30))</f>
        <v>6350</v>
      </c>
      <c r="K10" s="20">
        <f t="shared" ref="K10:K42" si="2">IF(J10="baseline","-",I10/J10)</f>
        <v>1.0823755905511812</v>
      </c>
      <c r="L10" s="20">
        <f>SUMIFS(rate,program,Worksheet!$T$25,sortvar,Worksheet!$S$33,lwib,A10)</f>
        <v>0.61499999999999999</v>
      </c>
      <c r="M10" s="20">
        <f>SUMIFS(neglvlrate,nlprogram,$A$2,nllwib,$A10,nlelement,Worksheet!$V$31)</f>
        <v>0.62</v>
      </c>
      <c r="N10" s="20">
        <f t="shared" ref="N10:N42" si="3">IF(L10="-","-",L10/M10)</f>
        <v>0.99193548387096775</v>
      </c>
      <c r="O10" s="20">
        <f>SUMIFS(rate,program,Worksheet!$T$25,sortvar,Worksheet!$S$35,lwib,A10)</f>
        <v>0.32800000000000001</v>
      </c>
      <c r="P10" s="20">
        <f>IF(SUMIFS(neglvlrate,nlprogram,$A$2,nllwib,$A10,nlelement,Worksheet!$V$32)=0,"Baseline",SUMIFS(neglvlrate,nlprogram,$A$2,nllwib,$A10,nlelement,Worksheet!$V$32))</f>
        <v>0.53</v>
      </c>
      <c r="Q10" s="22">
        <f t="shared" ref="Q10:Q42" si="4">IF(P10="baseline","-",O10/P10)</f>
        <v>0.61886792452830186</v>
      </c>
      <c r="V10" s="11"/>
    </row>
    <row r="11" spans="1:22" x14ac:dyDescent="0.25">
      <c r="A11" s="25">
        <v>42180</v>
      </c>
      <c r="B11" s="26" t="s">
        <v>58</v>
      </c>
      <c r="C11" s="20">
        <f>SUMIFS(rate,program,Worksheet!$T$25,sortvar,Worksheet!$S$28,lwib,A11)</f>
        <v>0.73</v>
      </c>
      <c r="D11" s="20">
        <f>SUMIFS(neglvlrate,nlprogram,$A$2,nllwib,$A11,nlelement,Worksheet!$V$28)</f>
        <v>0.75</v>
      </c>
      <c r="E11" s="20">
        <f t="shared" si="0"/>
        <v>0.97333333333333327</v>
      </c>
      <c r="F11" s="20">
        <f>SUMIFS(rate,program,Worksheet!$T$25,sortvar,Worksheet!$S$29,lwib,A11)</f>
        <v>0.74</v>
      </c>
      <c r="G11" s="20">
        <f>SUMIFS(neglvlrate,nlprogram,$A$2,nllwib,$A11,nlelement,Worksheet!$V$29)</f>
        <v>0.72</v>
      </c>
      <c r="H11" s="20">
        <f t="shared" si="1"/>
        <v>1.0277777777777779</v>
      </c>
      <c r="I11" s="21">
        <f>SUMIFS(medrate,program,Worksheet!$T$25,sortvar,Worksheet!$S$31,lwib,A11)</f>
        <v>7692.6</v>
      </c>
      <c r="J11" s="21">
        <f>IF(SUMIFS(neglvlrate,nlprogram,$A$2,nllwib,$A11,nlelement,Worksheet!$V$30)=0,"Baseline",SUMIFS(neglvlrate,nlprogram,$A$2,nllwib,$A11,nlelement,Worksheet!$V$30))</f>
        <v>6700</v>
      </c>
      <c r="K11" s="20">
        <f t="shared" si="2"/>
        <v>1.1481492537313434</v>
      </c>
      <c r="L11" s="20">
        <f>(SUMIFS(rate,program,Worksheet!$T$25,sortvar,Worksheet!$S$33,lwib,A11))</f>
        <v>0.73699999999999999</v>
      </c>
      <c r="M11" s="20">
        <f>SUMIFS(neglvlrate,nlprogram,$A$2,nllwib,$A11,nlelement,Worksheet!$V$31)</f>
        <v>0.67</v>
      </c>
      <c r="N11" s="20">
        <f t="shared" si="3"/>
        <v>1.0999999999999999</v>
      </c>
      <c r="O11" s="20">
        <f>SUMIFS(rate,program,Worksheet!$T$25,sortvar,Worksheet!$S$35,lwib,A11)</f>
        <v>0.46500000000000002</v>
      </c>
      <c r="P11" s="20">
        <f>IF(SUMIFS(neglvlrate,nlprogram,$A$2,nllwib,$A11,nlelement,Worksheet!$V$32)=0,"Baseline",SUMIFS(neglvlrate,nlprogram,$A$2,nllwib,$A11,nlelement,Worksheet!$V$32))</f>
        <v>0.59</v>
      </c>
      <c r="Q11" s="22">
        <f t="shared" si="4"/>
        <v>0.7881355932203391</v>
      </c>
      <c r="V11" s="11"/>
    </row>
    <row r="12" spans="1:22" x14ac:dyDescent="0.25">
      <c r="A12" s="114" t="s">
        <v>89</v>
      </c>
      <c r="B12" s="115"/>
      <c r="C12" s="115"/>
      <c r="D12" s="115"/>
      <c r="E12" s="115"/>
      <c r="F12" s="115"/>
      <c r="G12" s="115"/>
      <c r="H12" s="115"/>
      <c r="I12" s="115"/>
      <c r="J12" s="115"/>
      <c r="K12" s="115"/>
      <c r="L12" s="115"/>
      <c r="M12" s="115"/>
      <c r="N12" s="115"/>
      <c r="O12" s="115"/>
      <c r="P12" s="115"/>
      <c r="Q12" s="116"/>
      <c r="V12" s="11"/>
    </row>
    <row r="13" spans="1:22" x14ac:dyDescent="0.25">
      <c r="A13" s="25">
        <v>42070</v>
      </c>
      <c r="B13" s="26" t="s">
        <v>51</v>
      </c>
      <c r="C13" s="20">
        <f>SUMIFS(rate,program,Worksheet!$T$25,sortvar,Worksheet!$S$28,lwib,A13)</f>
        <v>0.84</v>
      </c>
      <c r="D13" s="20">
        <f>SUMIFS(neglvlrate,nlprogram,$A$2,nllwib,$A13,nlelement,Worksheet!$V$28)</f>
        <v>0.74</v>
      </c>
      <c r="E13" s="20">
        <f t="shared" si="0"/>
        <v>1.1351351351351351</v>
      </c>
      <c r="F13" s="20">
        <f>SUMIFS(rate,program,Worksheet!$T$25,sortvar,Worksheet!$S$29,lwib,A13)</f>
        <v>0.82</v>
      </c>
      <c r="G13" s="20">
        <f>SUMIFS(neglvlrate,nlprogram,$A$2,nllwib,$A13,nlelement,Worksheet!$V$29)</f>
        <v>0.71</v>
      </c>
      <c r="H13" s="20">
        <f t="shared" si="1"/>
        <v>1.1549295774647887</v>
      </c>
      <c r="I13" s="21">
        <f>SUMIFS(medrate,program,Worksheet!$T$25,sortvar,Worksheet!$S$31,lwib,A13)</f>
        <v>11060.995000000001</v>
      </c>
      <c r="J13" s="21">
        <f>IF(SUMIFS(neglvlrate,nlprogram,$A$2,nllwib,$A13,nlelement,Worksheet!$V$30)=0,"Baseline",SUMIFS(neglvlrate,nlprogram,$A$2,nllwib,$A13,nlelement,Worksheet!$V$30))</f>
        <v>8000</v>
      </c>
      <c r="K13" s="20">
        <f t="shared" si="2"/>
        <v>1.382624375</v>
      </c>
      <c r="L13" s="20">
        <f>SUMIFS(rate,program,Worksheet!$T$25,sortvar,Worksheet!$S$33,lwib,A13)</f>
        <v>0.8</v>
      </c>
      <c r="M13" s="20">
        <f>SUMIFS(neglvlrate,nlprogram,$A$2,nllwib,$A13,nlelement,Worksheet!$V$31)</f>
        <v>0.76</v>
      </c>
      <c r="N13" s="20">
        <f t="shared" si="3"/>
        <v>1.0526315789473684</v>
      </c>
      <c r="O13" s="20">
        <f>SUMIFS(rate,program,Worksheet!$T$25,sortvar,Worksheet!$S$35,lwib,A13)</f>
        <v>0.48899999999999999</v>
      </c>
      <c r="P13" s="20">
        <f>IF(SUMIFS(neglvlrate,nlprogram,$A$2,nllwib,$A13,nlelement,Worksheet!$V$32)=0,"Baseline",SUMIFS(neglvlrate,nlprogram,$A$2,nllwib,$A13,nlelement,Worksheet!$V$32))</f>
        <v>0.65</v>
      </c>
      <c r="Q13" s="22">
        <f t="shared" si="4"/>
        <v>0.75230769230769223</v>
      </c>
      <c r="V13" s="11"/>
    </row>
    <row r="14" spans="1:22" x14ac:dyDescent="0.25">
      <c r="A14" s="114" t="s">
        <v>90</v>
      </c>
      <c r="B14" s="115"/>
      <c r="C14" s="115"/>
      <c r="D14" s="115"/>
      <c r="E14" s="115"/>
      <c r="F14" s="115"/>
      <c r="G14" s="115"/>
      <c r="H14" s="115"/>
      <c r="I14" s="115"/>
      <c r="J14" s="115"/>
      <c r="K14" s="115"/>
      <c r="L14" s="115"/>
      <c r="M14" s="115"/>
      <c r="N14" s="115"/>
      <c r="O14" s="115"/>
      <c r="P14" s="115"/>
      <c r="Q14" s="116"/>
      <c r="V14" s="11"/>
    </row>
    <row r="15" spans="1:22" x14ac:dyDescent="0.25">
      <c r="A15" s="25">
        <v>42125</v>
      </c>
      <c r="B15" s="26" t="s">
        <v>53</v>
      </c>
      <c r="C15" s="20">
        <f>SUMIFS(rate,program,Worksheet!$T$25,sortvar,Worksheet!$S$28,lwib,A15)</f>
        <v>0.746</v>
      </c>
      <c r="D15" s="20">
        <f>SUMIFS(neglvlrate,nlprogram,$A$2,nllwib,$A15,nlelement,Worksheet!$V$28)</f>
        <v>0.76</v>
      </c>
      <c r="E15" s="20">
        <f t="shared" si="0"/>
        <v>0.981578947368421</v>
      </c>
      <c r="F15" s="20">
        <f>SUMIFS(rate,program,Worksheet!$T$25,sortvar,Worksheet!$S$29,lwib,A15)</f>
        <v>0.78</v>
      </c>
      <c r="G15" s="20">
        <f>SUMIFS(neglvlrate,nlprogram,$A$2,nllwib,$A15,nlelement,Worksheet!$V$29)</f>
        <v>0.78</v>
      </c>
      <c r="H15" s="20">
        <f t="shared" si="1"/>
        <v>1</v>
      </c>
      <c r="I15" s="21">
        <f>SUMIFS(medrate,program,Worksheet!$T$25,sortvar,Worksheet!$S$31,lwib,A15)</f>
        <v>7668.61</v>
      </c>
      <c r="J15" s="21">
        <f>IF(SUMIFS(neglvlrate,nlprogram,$A$2,nllwib,$A15,nlelement,Worksheet!$V$30)=0,"Baseline",SUMIFS(neglvlrate,nlprogram,$A$2,nllwib,$A15,nlelement,Worksheet!$V$30))</f>
        <v>5500</v>
      </c>
      <c r="K15" s="20">
        <f t="shared" si="2"/>
        <v>1.3942927272727272</v>
      </c>
      <c r="L15" s="20">
        <f>SUMIFS(rate,program,Worksheet!$T$25,sortvar,Worksheet!$S$33,lwib,A15)</f>
        <v>0.57099999999999995</v>
      </c>
      <c r="M15" s="20">
        <f>SUMIFS(neglvlrate,nlprogram,$A$2,nllwib,$A15,nlelement,Worksheet!$V$31)</f>
        <v>0.76</v>
      </c>
      <c r="N15" s="20">
        <f t="shared" si="3"/>
        <v>0.75131578947368416</v>
      </c>
      <c r="O15" s="20">
        <f>SUMIFS(rate,program,Worksheet!$T$25,sortvar,Worksheet!$S$35,lwib,A15)</f>
        <v>0.4</v>
      </c>
      <c r="P15" s="20">
        <f>IF(SUMIFS(neglvlrate,nlprogram,$A$2,nllwib,$A15,nlelement,Worksheet!$V$32)=0,"Baseline",SUMIFS(neglvlrate,nlprogram,$A$2,nllwib,$A15,nlelement,Worksheet!$V$32))</f>
        <v>0.68</v>
      </c>
      <c r="Q15" s="22">
        <f t="shared" si="4"/>
        <v>0.58823529411764708</v>
      </c>
      <c r="V15" s="11"/>
    </row>
    <row r="16" spans="1:22" x14ac:dyDescent="0.25">
      <c r="A16" s="114" t="s">
        <v>91</v>
      </c>
      <c r="B16" s="115"/>
      <c r="C16" s="115"/>
      <c r="D16" s="115"/>
      <c r="E16" s="115"/>
      <c r="F16" s="115"/>
      <c r="G16" s="115"/>
      <c r="H16" s="115"/>
      <c r="I16" s="115"/>
      <c r="J16" s="115"/>
      <c r="K16" s="115"/>
      <c r="L16" s="115"/>
      <c r="M16" s="115"/>
      <c r="N16" s="115"/>
      <c r="O16" s="115"/>
      <c r="P16" s="115"/>
      <c r="Q16" s="116"/>
      <c r="V16" s="11"/>
    </row>
    <row r="17" spans="1:22" ht="14.25" customHeight="1" x14ac:dyDescent="0.25">
      <c r="A17" s="25">
        <v>42055</v>
      </c>
      <c r="B17" s="26" t="s">
        <v>49</v>
      </c>
      <c r="C17" s="20">
        <f>SUMIFS(rate,program,Worksheet!$T$25,sortvar,Worksheet!$S$28,lwib,A17)</f>
        <v>0.76200000000000001</v>
      </c>
      <c r="D17" s="20">
        <f>SUMIFS(neglvlrate,nlprogram,$A$2,nllwib,$A17,nlelement,Worksheet!$V$28)</f>
        <v>0.73</v>
      </c>
      <c r="E17" s="20">
        <f t="shared" si="0"/>
        <v>1.0438356164383562</v>
      </c>
      <c r="F17" s="20">
        <f>SUMIFS(rate,program,Worksheet!$T$25,sortvar,Worksheet!$S$29,lwib,A17)</f>
        <v>0.79200000000000004</v>
      </c>
      <c r="G17" s="20">
        <f>SUMIFS(neglvlrate,nlprogram,$A$2,nllwib,$A17,nlelement,Worksheet!$V$29)</f>
        <v>0.68</v>
      </c>
      <c r="H17" s="20">
        <f t="shared" si="1"/>
        <v>1.1647058823529413</v>
      </c>
      <c r="I17" s="21">
        <f>SUMIFS(medrate,program,Worksheet!$T$25,sortvar,Worksheet!$S$31,lwib,A17)</f>
        <v>8105.1949999999997</v>
      </c>
      <c r="J17" s="21">
        <f>IF(SUMIFS(neglvlrate,nlprogram,$A$2,nllwib,$A17,nlelement,Worksheet!$V$30)=0,"Baseline",SUMIFS(neglvlrate,nlprogram,$A$2,nllwib,$A17,nlelement,Worksheet!$V$30))</f>
        <v>6200</v>
      </c>
      <c r="K17" s="20">
        <f t="shared" si="2"/>
        <v>1.3072895161290321</v>
      </c>
      <c r="L17" s="20">
        <f>SUMIFS(rate,program,Worksheet!$T$25,sortvar,Worksheet!$S$33,lwib,A17)</f>
        <v>0.66700000000000004</v>
      </c>
      <c r="M17" s="20">
        <f>SUMIFS(neglvlrate,nlprogram,$A$2,nllwib,$A17,nlelement,Worksheet!$V$31)</f>
        <v>0.66</v>
      </c>
      <c r="N17" s="20">
        <f t="shared" si="3"/>
        <v>1.0106060606060605</v>
      </c>
      <c r="O17" s="20">
        <f>SUMIFS(rate,program,Worksheet!$T$25,sortvar,Worksheet!$S$35,lwib,A17)</f>
        <v>0.89100000000000001</v>
      </c>
      <c r="P17" s="20">
        <f>IF(SUMIFS(neglvlrate,nlprogram,$A$2,nllwib,$A17,nlelement,Worksheet!$V$32)=0,"Baseline",SUMIFS(neglvlrate,nlprogram,$A$2,nllwib,$A17,nlelement,Worksheet!$V$32))</f>
        <v>0.6</v>
      </c>
      <c r="Q17" s="22">
        <f t="shared" si="4"/>
        <v>1.4850000000000001</v>
      </c>
      <c r="V17" s="11"/>
    </row>
    <row r="18" spans="1:22" x14ac:dyDescent="0.25">
      <c r="A18" s="25">
        <v>42075</v>
      </c>
      <c r="B18" s="26" t="s">
        <v>98</v>
      </c>
      <c r="C18" s="20">
        <f>SUMIFS(rate,program,Worksheet!$T$25,sortvar,Worksheet!$S$28,lwib,A18)</f>
        <v>0.74</v>
      </c>
      <c r="D18" s="20">
        <f>SUMIFS(neglvlrate,nlprogram,$A$2,nllwib,$A18,nlelement,Worksheet!$V$28)</f>
        <v>0.71</v>
      </c>
      <c r="E18" s="20">
        <f t="shared" si="0"/>
        <v>1.0422535211267605</v>
      </c>
      <c r="F18" s="20">
        <f>SUMIFS(rate,program,Worksheet!$T$25,sortvar,Worksheet!$S$29,lwib,A18)</f>
        <v>0.66700000000000004</v>
      </c>
      <c r="G18" s="20">
        <f>SUMIFS(neglvlrate,nlprogram,$A$2,nllwib,$A18,nlelement,Worksheet!$V$29)</f>
        <v>0.67500000000000004</v>
      </c>
      <c r="H18" s="20">
        <f t="shared" si="1"/>
        <v>0.98814814814814811</v>
      </c>
      <c r="I18" s="21">
        <f>SUMIFS(medrate,program,Worksheet!$T$25,sortvar,Worksheet!$S$31,lwib,A18)</f>
        <v>7889.81</v>
      </c>
      <c r="J18" s="21">
        <f>IF(SUMIFS(neglvlrate,nlprogram,$A$2,nllwib,$A18,nlelement,Worksheet!$V$30)=0,"Baseline",SUMIFS(neglvlrate,nlprogram,$A$2,nllwib,$A18,nlelement,Worksheet!$V$30))</f>
        <v>5750</v>
      </c>
      <c r="K18" s="20">
        <f t="shared" si="2"/>
        <v>1.3721408695652175</v>
      </c>
      <c r="L18" s="20">
        <f>SUMIFS(rate,program,Worksheet!$T$25,sortvar,Worksheet!$S$33,lwib,A18)</f>
        <v>0.73299999999999998</v>
      </c>
      <c r="M18" s="20">
        <f>SUMIFS(neglvlrate,nlprogram,$A$2,nllwib,$A18,nlelement,Worksheet!$V$31)</f>
        <v>0.7</v>
      </c>
      <c r="N18" s="20">
        <f t="shared" si="3"/>
        <v>1.0471428571428572</v>
      </c>
      <c r="O18" s="20">
        <f>SUMIFS(rate,program,Worksheet!$T$25,sortvar,Worksheet!$S$35,lwib,A18)</f>
        <v>0.36199999999999999</v>
      </c>
      <c r="P18" s="20">
        <f>IF(SUMIFS(neglvlrate,nlprogram,$A$2,nllwib,$A18,nlelement,Worksheet!$V$32)=0,"Baseline",SUMIFS(neglvlrate,nlprogram,$A$2,nllwib,$A18,nlelement,Worksheet!$V$32))</f>
        <v>0.4</v>
      </c>
      <c r="Q18" s="22">
        <f t="shared" si="4"/>
        <v>0.90499999999999992</v>
      </c>
      <c r="V18" s="11"/>
    </row>
    <row r="19" spans="1:22" x14ac:dyDescent="0.25">
      <c r="A19" s="25">
        <v>42135</v>
      </c>
      <c r="B19" s="26" t="s">
        <v>57</v>
      </c>
      <c r="C19" s="20">
        <f>SUMIFS(rate,program,Worksheet!$T$25,sortvar,Worksheet!$S$28,lwib,A19)</f>
        <v>0.76200000000000001</v>
      </c>
      <c r="D19" s="20">
        <f>SUMIFS(neglvlrate,nlprogram,$A$2,nllwib,$A19,nlelement,Worksheet!$V$28)</f>
        <v>0.68</v>
      </c>
      <c r="E19" s="20">
        <f t="shared" si="0"/>
        <v>1.1205882352941177</v>
      </c>
      <c r="F19" s="20">
        <f>SUMIFS(rate,program,Worksheet!$T$25,sortvar,Worksheet!$S$29,lwib,A19)</f>
        <v>0.7</v>
      </c>
      <c r="G19" s="20">
        <f>SUMIFS(neglvlrate,nlprogram,$A$2,nllwib,$A19,nlelement,Worksheet!$V$29)</f>
        <v>0.71</v>
      </c>
      <c r="H19" s="20">
        <f t="shared" si="1"/>
        <v>0.9859154929577465</v>
      </c>
      <c r="I19" s="21">
        <f>SUMIFS(medrate,program,Worksheet!$T$25,sortvar,Worksheet!$S$31,lwib,A19)</f>
        <v>8965.7549999999992</v>
      </c>
      <c r="J19" s="21">
        <f>IF(SUMIFS(neglvlrate,nlprogram,$A$2,nllwib,$A19,nlelement,Worksheet!$V$30)=0,"Baseline",SUMIFS(neglvlrate,nlprogram,$A$2,nllwib,$A19,nlelement,Worksheet!$V$30))</f>
        <v>5400</v>
      </c>
      <c r="K19" s="20">
        <f t="shared" si="2"/>
        <v>1.6603249999999998</v>
      </c>
      <c r="L19" s="20">
        <f>SUMIFS(rate,program,Worksheet!$T$25,sortvar,Worksheet!$S$33,lwib,A19)</f>
        <v>0.57099999999999995</v>
      </c>
      <c r="M19" s="20">
        <f>SUMIFS(neglvlrate,nlprogram,$A$2,nllwib,$A19,nlelement,Worksheet!$V$31)</f>
        <v>0.74</v>
      </c>
      <c r="N19" s="20">
        <f t="shared" si="3"/>
        <v>0.77162162162162151</v>
      </c>
      <c r="O19" s="20">
        <f>SUMIFS(rate,program,Worksheet!$T$25,sortvar,Worksheet!$S$35,lwib,A19)</f>
        <v>0</v>
      </c>
      <c r="P19" s="20">
        <f>IF(SUMIFS(neglvlrate,nlprogram,$A$2,nllwib,$A19,nlelement,Worksheet!$V$32)=0,"Baseline",SUMIFS(neglvlrate,nlprogram,$A$2,nllwib,$A19,nlelement,Worksheet!$V$32))</f>
        <v>0.42</v>
      </c>
      <c r="Q19" s="22">
        <f t="shared" si="4"/>
        <v>0</v>
      </c>
      <c r="V19" s="11"/>
    </row>
    <row r="20" spans="1:22" x14ac:dyDescent="0.25">
      <c r="A20" s="114" t="s">
        <v>92</v>
      </c>
      <c r="B20" s="115"/>
      <c r="C20" s="115"/>
      <c r="D20" s="115"/>
      <c r="E20" s="115"/>
      <c r="F20" s="115"/>
      <c r="G20" s="115"/>
      <c r="H20" s="115"/>
      <c r="I20" s="115"/>
      <c r="J20" s="115"/>
      <c r="K20" s="115"/>
      <c r="L20" s="115"/>
      <c r="M20" s="115"/>
      <c r="N20" s="115"/>
      <c r="O20" s="115"/>
      <c r="P20" s="115"/>
      <c r="Q20" s="116"/>
      <c r="V20" s="11"/>
    </row>
    <row r="21" spans="1:22" x14ac:dyDescent="0.25">
      <c r="A21" s="25">
        <v>42130</v>
      </c>
      <c r="B21" s="26" t="s">
        <v>54</v>
      </c>
      <c r="C21" s="20">
        <f>SUMIFS(rate,program,Worksheet!$T$25,sortvar,Worksheet!$S$28,lwib,A21)</f>
        <v>0.92300000000000004</v>
      </c>
      <c r="D21" s="20">
        <f>SUMIFS(neglvlrate,nlprogram,$A$2,nllwib,$A21,nlelement,Worksheet!$V$28)</f>
        <v>0.85</v>
      </c>
      <c r="E21" s="20">
        <f t="shared" si="0"/>
        <v>1.0858823529411765</v>
      </c>
      <c r="F21" s="20">
        <f>SUMIFS(rate,program,Worksheet!$T$25,sortvar,Worksheet!$S$29,lwib,A21)</f>
        <v>1</v>
      </c>
      <c r="G21" s="20">
        <f>SUMIFS(neglvlrate,nlprogram,$A$2,nllwib,$A21,nlelement,Worksheet!$V$29)</f>
        <v>0.83</v>
      </c>
      <c r="H21" s="20">
        <f t="shared" si="1"/>
        <v>1.2048192771084338</v>
      </c>
      <c r="I21" s="21">
        <f>SUMIFS(medrate,program,Worksheet!$T$25,sortvar,Worksheet!$S$31,lwib,A21)</f>
        <v>9394.125</v>
      </c>
      <c r="J21" s="21">
        <f>IF(SUMIFS(neglvlrate,nlprogram,$A$2,nllwib,$A21,nlelement,Worksheet!$V$30)=0,"Baseline",SUMIFS(neglvlrate,nlprogram,$A$2,nllwib,$A21,nlelement,Worksheet!$V$30))</f>
        <v>7400</v>
      </c>
      <c r="K21" s="20">
        <f t="shared" si="2"/>
        <v>1.2694763513513514</v>
      </c>
      <c r="L21" s="20">
        <f>SUMIFS(rate,program,Worksheet!$T$25,sortvar,Worksheet!$S$33,lwib,A21)</f>
        <v>0.66700000000000004</v>
      </c>
      <c r="M21" s="20">
        <f>SUMIFS(neglvlrate,nlprogram,$A$2,nllwib,$A21,nlelement,Worksheet!$V$31)</f>
        <v>0.68</v>
      </c>
      <c r="N21" s="20">
        <f t="shared" si="3"/>
        <v>0.98088235294117643</v>
      </c>
      <c r="O21" s="20">
        <f>SUMIFS(rate,program,Worksheet!$T$25,sortvar,Worksheet!$S$35,lwib,A21)</f>
        <v>0</v>
      </c>
      <c r="P21" s="20">
        <f>IF(SUMIFS(neglvlrate,nlprogram,$A$2,nllwib,$A21,nlelement,Worksheet!$V$32)=0,"Baseline",SUMIFS(neglvlrate,nlprogram,$A$2,nllwib,$A21,nlelement,Worksheet!$V$32))</f>
        <v>0.51</v>
      </c>
      <c r="Q21" s="22">
        <f t="shared" si="4"/>
        <v>0</v>
      </c>
      <c r="S21" s="11"/>
      <c r="T21" s="11"/>
      <c r="U21" s="11"/>
      <c r="V21" s="11"/>
    </row>
    <row r="22" spans="1:22" x14ac:dyDescent="0.25">
      <c r="A22" s="114" t="s">
        <v>93</v>
      </c>
      <c r="B22" s="115"/>
      <c r="C22" s="115"/>
      <c r="D22" s="115"/>
      <c r="E22" s="115"/>
      <c r="F22" s="115"/>
      <c r="G22" s="115"/>
      <c r="H22" s="115"/>
      <c r="I22" s="115"/>
      <c r="J22" s="115"/>
      <c r="K22" s="115"/>
      <c r="L22" s="115"/>
      <c r="M22" s="115"/>
      <c r="N22" s="115"/>
      <c r="O22" s="115"/>
      <c r="P22" s="115"/>
      <c r="Q22" s="116"/>
      <c r="S22" s="11"/>
      <c r="T22" s="11"/>
      <c r="U22" s="11"/>
      <c r="V22" s="11"/>
    </row>
    <row r="23" spans="1:22" x14ac:dyDescent="0.25">
      <c r="A23" s="25">
        <v>42170</v>
      </c>
      <c r="B23" s="26" t="s">
        <v>55</v>
      </c>
      <c r="C23" s="20">
        <f>SUMIFS(rate,program,Worksheet!$T$25,sortvar,Worksheet!$S$28,lwib,A23)</f>
        <v>0.81399999999999995</v>
      </c>
      <c r="D23" s="20">
        <f>SUMIFS(neglvlrate,nlprogram,$A$2,nllwib,$A23,nlelement,Worksheet!$V$28)</f>
        <v>0.67</v>
      </c>
      <c r="E23" s="20">
        <f t="shared" si="0"/>
        <v>1.2149253731343281</v>
      </c>
      <c r="F23" s="20">
        <f>SUMIFS(rate,program,Worksheet!$T$25,sortvar,Worksheet!$S$29,lwib,A23)</f>
        <v>0.84199999999999997</v>
      </c>
      <c r="G23" s="20">
        <f>SUMIFS(neglvlrate,nlprogram,$A$2,nllwib,$A23,nlelement,Worksheet!$V$29)</f>
        <v>0.68</v>
      </c>
      <c r="H23" s="20">
        <f t="shared" si="1"/>
        <v>1.2382352941176469</v>
      </c>
      <c r="I23" s="21">
        <f>SUMIFS(medrate,program,Worksheet!$T$25,sortvar,Worksheet!$S$31,lwib,A23)</f>
        <v>8023.75</v>
      </c>
      <c r="J23" s="21">
        <f>IF(SUMIFS(neglvlrate,nlprogram,$A$2,nllwib,$A23,nlelement,Worksheet!$V$30)=0,"Baseline",SUMIFS(neglvlrate,nlprogram,$A$2,nllwib,$A23,nlelement,Worksheet!$V$30))</f>
        <v>6000</v>
      </c>
      <c r="K23" s="20">
        <f t="shared" si="2"/>
        <v>1.3372916666666668</v>
      </c>
      <c r="L23" s="20">
        <f>SUMIFS(rate,program,Worksheet!$T$25,sortvar,Worksheet!$S$33,lwib,A23)</f>
        <v>0.72699999999999998</v>
      </c>
      <c r="M23" s="20">
        <f>SUMIFS(neglvlrate,nlprogram,$A$2,nllwib,$A23,nlelement,Worksheet!$V$31)</f>
        <v>0.72</v>
      </c>
      <c r="N23" s="20">
        <f t="shared" si="3"/>
        <v>1.0097222222222222</v>
      </c>
      <c r="O23" s="20">
        <f>SUMIFS(rate,program,Worksheet!$T$25,sortvar,Worksheet!$S$35,lwib,A23)</f>
        <v>0.42899999999999999</v>
      </c>
      <c r="P23" s="20">
        <f>IF(SUMIFS(neglvlrate,nlprogram,$A$2,nllwib,$A23,nlelement,Worksheet!$V$32)=0,"Baseline",SUMIFS(neglvlrate,nlprogram,$A$2,nllwib,$A23,nlelement,Worksheet!$V$32))</f>
        <v>0.7</v>
      </c>
      <c r="Q23" s="22">
        <f t="shared" si="4"/>
        <v>0.61285714285714288</v>
      </c>
      <c r="S23" s="11"/>
      <c r="T23" s="11"/>
      <c r="U23" s="11"/>
      <c r="V23" s="11"/>
    </row>
    <row r="24" spans="1:22" x14ac:dyDescent="0.25">
      <c r="A24" s="25">
        <v>42145</v>
      </c>
      <c r="B24" s="26" t="s">
        <v>61</v>
      </c>
      <c r="C24" s="20">
        <f>SUMIFS(rate,program,Worksheet!$T$25,sortvar,Worksheet!$S$28,lwib,A24)</f>
        <v>0.94499999999999995</v>
      </c>
      <c r="D24" s="20">
        <f>SUMIFS(neglvlrate,nlprogram,$A$2,nllwib,$A24,nlelement,Worksheet!$V$28)</f>
        <v>0.8</v>
      </c>
      <c r="E24" s="20">
        <f t="shared" si="0"/>
        <v>1.1812499999999999</v>
      </c>
      <c r="F24" s="20">
        <f>SUMIFS(rate,program,Worksheet!$T$25,sortvar,Worksheet!$S$29,lwib,A24)</f>
        <v>0.879</v>
      </c>
      <c r="G24" s="20">
        <f>SUMIFS(neglvlrate,nlprogram,$A$2,nllwib,$A24,nlelement,Worksheet!$V$29)</f>
        <v>0.78</v>
      </c>
      <c r="H24" s="20">
        <f t="shared" si="1"/>
        <v>1.1269230769230769</v>
      </c>
      <c r="I24" s="21">
        <f>SUMIFS(medrate,program,Worksheet!$T$25,sortvar,Worksheet!$S$31,lwib,A24)</f>
        <v>8180.29</v>
      </c>
      <c r="J24" s="21">
        <f>IF(SUMIFS(neglvlrate,nlprogram,$A$2,nllwib,$A24,nlelement,Worksheet!$V$30)=0,"Baseline",SUMIFS(neglvlrate,nlprogram,$A$2,nllwib,$A24,nlelement,Worksheet!$V$30))</f>
        <v>6500</v>
      </c>
      <c r="K24" s="20">
        <f t="shared" si="2"/>
        <v>1.2585061538461539</v>
      </c>
      <c r="L24" s="20">
        <f>SUMIFS(rate,program,Worksheet!$T$25,sortvar,Worksheet!$S$33,lwib,A24)</f>
        <v>0.64300000000000002</v>
      </c>
      <c r="M24" s="20">
        <f>SUMIFS(neglvlrate,nlprogram,$A$2,nllwib,$A24,nlelement,Worksheet!$V$31)</f>
        <v>0.7</v>
      </c>
      <c r="N24" s="20">
        <f t="shared" si="3"/>
        <v>0.91857142857142871</v>
      </c>
      <c r="O24" s="20">
        <f>SUMIFS(rate,program,Worksheet!$T$25,sortvar,Worksheet!$S$35,lwib,A24)</f>
        <v>0.27400000000000002</v>
      </c>
      <c r="P24" s="20">
        <f>IF(SUMIFS(neglvlrate,nlprogram,$A$2,nllwib,$A24,nlelement,Worksheet!$V$32)=0,"Baseline",SUMIFS(neglvlrate,nlprogram,$A$2,nllwib,$A24,nlelement,Worksheet!$V$32))</f>
        <v>0.62</v>
      </c>
      <c r="Q24" s="22">
        <f t="shared" si="4"/>
        <v>0.44193548387096776</v>
      </c>
      <c r="S24" s="11"/>
      <c r="T24" s="11"/>
      <c r="U24" s="11"/>
      <c r="V24" s="11"/>
    </row>
    <row r="25" spans="1:22" x14ac:dyDescent="0.25">
      <c r="A25" s="114" t="s">
        <v>94</v>
      </c>
      <c r="B25" s="115"/>
      <c r="C25" s="115"/>
      <c r="D25" s="115"/>
      <c r="E25" s="115"/>
      <c r="F25" s="115"/>
      <c r="G25" s="115"/>
      <c r="H25" s="115"/>
      <c r="I25" s="115"/>
      <c r="J25" s="115"/>
      <c r="K25" s="115"/>
      <c r="L25" s="115"/>
      <c r="M25" s="115"/>
      <c r="N25" s="115"/>
      <c r="O25" s="115"/>
      <c r="P25" s="115"/>
      <c r="Q25" s="116"/>
      <c r="S25" s="11"/>
      <c r="T25" s="11"/>
      <c r="U25" s="11"/>
      <c r="V25" s="11"/>
    </row>
    <row r="26" spans="1:22" x14ac:dyDescent="0.25">
      <c r="A26" s="25">
        <v>42060</v>
      </c>
      <c r="B26" s="26" t="s">
        <v>50</v>
      </c>
      <c r="C26" s="20">
        <f>SUMIFS(rate,program,Worksheet!$T$25,sortvar,Worksheet!$S$28,lwib,A26)</f>
        <v>0.78500000000000003</v>
      </c>
      <c r="D26" s="20">
        <f>SUMIFS(neglvlrate,nlprogram,$A$2,nllwib,$A26,nlelement,Worksheet!$V$28)</f>
        <v>0.75</v>
      </c>
      <c r="E26" s="20">
        <f t="shared" si="0"/>
        <v>1.0466666666666666</v>
      </c>
      <c r="F26" s="20">
        <f>SUMIFS(rate,program,Worksheet!$T$25,sortvar,Worksheet!$S$29,lwib,A26)</f>
        <v>0.86699999999999999</v>
      </c>
      <c r="G26" s="20">
        <f>SUMIFS(neglvlrate,nlprogram,$A$2,nllwib,$A26,nlelement,Worksheet!$V$29)</f>
        <v>0.73</v>
      </c>
      <c r="H26" s="20">
        <f t="shared" si="1"/>
        <v>1.1876712328767123</v>
      </c>
      <c r="I26" s="21">
        <f>SUMIFS(medrate,program,Worksheet!$T$25,sortvar,Worksheet!$S$31,lwib,A26)</f>
        <v>7700.5</v>
      </c>
      <c r="J26" s="21">
        <f>IF(SUMIFS(neglvlrate,nlprogram,$A$2,nllwib,$A26,nlelement,Worksheet!$V$30)=0,"Baseline",SUMIFS(neglvlrate,nlprogram,$A$2,nllwib,$A26,nlelement,Worksheet!$V$30))</f>
        <v>7000</v>
      </c>
      <c r="K26" s="20">
        <f t="shared" si="2"/>
        <v>1.1000714285714286</v>
      </c>
      <c r="L26" s="20">
        <f>SUMIFS(rate,program,Worksheet!$T$25,sortvar,Worksheet!$S$33,lwib,A26)</f>
        <v>0.71399999999999997</v>
      </c>
      <c r="M26" s="20">
        <f>SUMIFS(neglvlrate,nlprogram,$A$2,nllwib,$A26,nlelement,Worksheet!$V$31)</f>
        <v>0.68</v>
      </c>
      <c r="N26" s="20">
        <f t="shared" si="3"/>
        <v>1.0499999999999998</v>
      </c>
      <c r="O26" s="20">
        <f>SUMIFS(rate,program,Worksheet!$T$25,sortvar,Worksheet!$S$35,lwib,A26)</f>
        <v>0.438</v>
      </c>
      <c r="P26" s="20">
        <f>IF(SUMIFS(neglvlrate,nlprogram,$A$2,nllwib,$A26,nlelement,Worksheet!$V$32)=0,"Baseline",SUMIFS(neglvlrate,nlprogram,$A$2,nllwib,$A26,nlelement,Worksheet!$V$32))</f>
        <v>0.5</v>
      </c>
      <c r="Q26" s="22">
        <f t="shared" si="4"/>
        <v>0.876</v>
      </c>
    </row>
    <row r="27" spans="1:22" x14ac:dyDescent="0.25">
      <c r="A27" s="114" t="s">
        <v>95</v>
      </c>
      <c r="B27" s="115"/>
      <c r="C27" s="115"/>
      <c r="D27" s="115"/>
      <c r="E27" s="115"/>
      <c r="F27" s="115"/>
      <c r="G27" s="115"/>
      <c r="H27" s="115"/>
      <c r="I27" s="115"/>
      <c r="J27" s="115"/>
      <c r="K27" s="115"/>
      <c r="L27" s="115"/>
      <c r="M27" s="115"/>
      <c r="N27" s="115"/>
      <c r="O27" s="115"/>
      <c r="P27" s="115"/>
      <c r="Q27" s="116"/>
    </row>
    <row r="28" spans="1:22" x14ac:dyDescent="0.25">
      <c r="A28" s="25">
        <v>42015</v>
      </c>
      <c r="B28" s="26" t="s">
        <v>43</v>
      </c>
      <c r="C28" s="20">
        <f>SUMIFS(rate,program,Worksheet!$T$25,sortvar,Worksheet!$S$28,lwib,A28)</f>
        <v>0.75900000000000001</v>
      </c>
      <c r="D28" s="20">
        <f>SUMIFS(neglvlrate,nlprogram,$A$2,nllwib,$A28,nlelement,Worksheet!$V$28)</f>
        <v>0.65</v>
      </c>
      <c r="E28" s="20">
        <f t="shared" si="0"/>
        <v>1.1676923076923076</v>
      </c>
      <c r="F28" s="20">
        <f>SUMIFS(rate,program,Worksheet!$T$25,sortvar,Worksheet!$S$29,lwib,A28)</f>
        <v>0.66700000000000004</v>
      </c>
      <c r="G28" s="20">
        <f>SUMIFS(neglvlrate,nlprogram,$A$2,nllwib,$A28,nlelement,Worksheet!$V$29)</f>
        <v>0.6</v>
      </c>
      <c r="H28" s="20">
        <f t="shared" si="1"/>
        <v>1.1116666666666668</v>
      </c>
      <c r="I28" s="21">
        <f>SUMIFS(medrate,program,Worksheet!$T$25,sortvar,Worksheet!$S$31,lwib,A28)</f>
        <v>5955.68</v>
      </c>
      <c r="J28" s="21">
        <f>IF(SUMIFS(neglvlrate,nlprogram,$A$2,nllwib,$A28,nlelement,Worksheet!$V$30)=0,"Baseline",SUMIFS(neglvlrate,nlprogram,$A$2,nllwib,$A28,nlelement,Worksheet!$V$30))</f>
        <v>6700</v>
      </c>
      <c r="K28" s="20">
        <f t="shared" si="2"/>
        <v>0.88890746268656717</v>
      </c>
      <c r="L28" s="20">
        <f>SUMIFS(rate,program,Worksheet!$T$25,sortvar,Worksheet!$S$33,lwib,A28)</f>
        <v>1</v>
      </c>
      <c r="M28" s="20">
        <f>SUMIFS(neglvlrate,nlprogram,$A$2,nllwib,$A28,nlelement,Worksheet!$V$31)</f>
        <v>0.75</v>
      </c>
      <c r="N28" s="20">
        <f t="shared" si="3"/>
        <v>1.3333333333333333</v>
      </c>
      <c r="O28" s="20">
        <f>SUMIFS(rate,program,Worksheet!$T$25,sortvar,Worksheet!$S$35,lwib,A28)</f>
        <v>0.66700000000000004</v>
      </c>
      <c r="P28" s="20">
        <f>IF(SUMIFS(neglvlrate,nlprogram,$A$2,nllwib,$A28,nlelement,Worksheet!$V$32)=0,"Baseline",SUMIFS(neglvlrate,nlprogram,$A$2,nllwib,$A28,nlelement,Worksheet!$V$32))</f>
        <v>0.65</v>
      </c>
      <c r="Q28" s="22">
        <f t="shared" si="4"/>
        <v>1.0261538461538462</v>
      </c>
    </row>
    <row r="29" spans="1:22" x14ac:dyDescent="0.25">
      <c r="A29" s="25">
        <v>42020</v>
      </c>
      <c r="B29" s="26" t="s">
        <v>66</v>
      </c>
      <c r="C29" s="20">
        <f>SUMIFS(rate,program,Worksheet!$T$25,sortvar,Worksheet!$S$28,lwib,A29)</f>
        <v>0.84599999999999997</v>
      </c>
      <c r="D29" s="20">
        <f>SUMIFS(neglvlrate,nlprogram,$A$2,nllwib,$A29,nlelement,Worksheet!$V$28)</f>
        <v>0.7</v>
      </c>
      <c r="E29" s="20">
        <f t="shared" si="0"/>
        <v>1.2085714285714286</v>
      </c>
      <c r="F29" s="20">
        <f>SUMIFS(rate,program,Worksheet!$T$25,sortvar,Worksheet!$S$29,lwib,A29)</f>
        <v>0.83299999999999996</v>
      </c>
      <c r="G29" s="20">
        <f>SUMIFS(neglvlrate,nlprogram,$A$2,nllwib,$A29,nlelement,Worksheet!$V$29)</f>
        <v>0.7</v>
      </c>
      <c r="H29" s="20">
        <f>IF(F29="-","-",F29/G29)</f>
        <v>1.19</v>
      </c>
      <c r="I29" s="21">
        <f>SUMIFS(medrate,program,Worksheet!$T$25,sortvar,Worksheet!$S$31,lwib,A29)</f>
        <v>8329.69</v>
      </c>
      <c r="J29" s="21">
        <f>IF(SUMIFS(neglvlrate,nlprogram,$A$2,nllwib,$A29,nlelement,Worksheet!$V$30)=0,"Baseline",SUMIFS(neglvlrate,nlprogram,$A$2,nllwib,$A29,nlelement,Worksheet!$V$30))</f>
        <v>7000</v>
      </c>
      <c r="K29" s="20">
        <f t="shared" si="2"/>
        <v>1.1899557142857144</v>
      </c>
      <c r="L29" s="20">
        <f>SUMIFS(rate,program,Worksheet!$T$25,sortvar,Worksheet!$S$33,lwib,A29)</f>
        <v>1</v>
      </c>
      <c r="M29" s="20">
        <f>SUMIFS(neglvlrate,nlprogram,$A$2,nllwib,$A29,nlelement,Worksheet!$V$31)</f>
        <v>0.75</v>
      </c>
      <c r="N29" s="20">
        <f t="shared" si="3"/>
        <v>1.3333333333333333</v>
      </c>
      <c r="O29" s="20">
        <f>SUMIFS(rate,program,Worksheet!$T$25,sortvar,Worksheet!$S$35,lwib,A29)</f>
        <v>0.38700000000000001</v>
      </c>
      <c r="P29" s="20">
        <f>IF(SUMIFS(neglvlrate,nlprogram,$A$2,nllwib,$A29,nlelement,Worksheet!$V$32)=0,"Baseline",SUMIFS(neglvlrate,nlprogram,$A$2,nllwib,$A29,nlelement,Worksheet!$V$32))</f>
        <v>0.5</v>
      </c>
      <c r="Q29" s="22">
        <f t="shared" si="4"/>
        <v>0.77400000000000002</v>
      </c>
    </row>
    <row r="30" spans="1:22" x14ac:dyDescent="0.25">
      <c r="A30" s="25">
        <v>42030</v>
      </c>
      <c r="B30" s="26" t="s">
        <v>46</v>
      </c>
      <c r="C30" s="20">
        <f>SUMIFS(rate,program,Worksheet!$T$25,sortvar,Worksheet!$S$28,lwib,A30)</f>
        <v>0.75</v>
      </c>
      <c r="D30" s="20">
        <f>SUMIFS(neglvlrate,nlprogram,$A$2,nllwib,$A30,nlelement,Worksheet!$V$28)</f>
        <v>0.73</v>
      </c>
      <c r="E30" s="20">
        <f t="shared" si="0"/>
        <v>1.0273972602739727</v>
      </c>
      <c r="F30" s="20">
        <f>SUMIFS(rate,program,Worksheet!$T$25,sortvar,Worksheet!$S$29,lwib,A30)</f>
        <v>1</v>
      </c>
      <c r="G30" s="20">
        <f>SUMIFS(neglvlrate,nlprogram,$A$2,nllwib,$A30,nlelement,Worksheet!$V$29)</f>
        <v>0.71</v>
      </c>
      <c r="H30" s="20">
        <f t="shared" si="1"/>
        <v>1.4084507042253522</v>
      </c>
      <c r="I30" s="21">
        <f>SUMIFS(medrate,program,Worksheet!$T$25,sortvar,Worksheet!$S$31,lwib,A30)</f>
        <v>13027.65</v>
      </c>
      <c r="J30" s="21">
        <f>IF(SUMIFS(neglvlrate,nlprogram,$A$2,nllwib,$A30,nlelement,Worksheet!$V$30)=0,"Baseline",SUMIFS(neglvlrate,nlprogram,$A$2,nllwib,$A30,nlelement,Worksheet!$V$30))</f>
        <v>6250</v>
      </c>
      <c r="K30" s="20">
        <f t="shared" si="2"/>
        <v>2.0844239999999998</v>
      </c>
      <c r="L30" s="20">
        <f>SUMIFS(rate,program,Worksheet!$T$25,sortvar,Worksheet!$S$33,lwib,A30)</f>
        <v>0</v>
      </c>
      <c r="M30" s="20">
        <f>SUMIFS(neglvlrate,nlprogram,$A$2,nllwib,$A30,nlelement,Worksheet!$V$31)</f>
        <v>0.72</v>
      </c>
      <c r="N30" s="20">
        <f t="shared" si="3"/>
        <v>0</v>
      </c>
      <c r="O30" s="20">
        <f>SUMIFS(rate,program,Worksheet!$T$25,sortvar,Worksheet!$S$35,lwib,A30)</f>
        <v>0.21099999999999999</v>
      </c>
      <c r="P30" s="20">
        <f>IF(SUMIFS(neglvlrate,nlprogram,$A$2,nllwib,$A30,nlelement,Worksheet!$V$32)=0,"Baseline",SUMIFS(neglvlrate,nlprogram,$A$2,nllwib,$A30,nlelement,Worksheet!$V$32))</f>
        <v>0.5</v>
      </c>
      <c r="Q30" s="22">
        <f t="shared" si="4"/>
        <v>0.42199999999999999</v>
      </c>
    </row>
    <row r="31" spans="1:22" x14ac:dyDescent="0.25">
      <c r="A31" s="25">
        <v>42035</v>
      </c>
      <c r="B31" s="26" t="s">
        <v>48</v>
      </c>
      <c r="C31" s="20">
        <f>SUMIFS(rate,program,Worksheet!$T$25,sortvar,Worksheet!$S$28,lwib,A31)</f>
        <v>0.89300000000000002</v>
      </c>
      <c r="D31" s="20">
        <f>SUMIFS(neglvlrate,nlprogram,$A$2,nllwib,$A31,nlelement,Worksheet!$V$28)</f>
        <v>0.66</v>
      </c>
      <c r="E31" s="20">
        <f t="shared" si="0"/>
        <v>1.353030303030303</v>
      </c>
      <c r="F31" s="20">
        <f>SUMIFS(rate,program,Worksheet!$T$25,sortvar,Worksheet!$S$29,lwib,A31)</f>
        <v>0.76200000000000001</v>
      </c>
      <c r="G31" s="20">
        <f>SUMIFS(neglvlrate,nlprogram,$A$2,nllwib,$A31,nlelement,Worksheet!$V$29)</f>
        <v>0.63</v>
      </c>
      <c r="H31" s="20">
        <f t="shared" si="1"/>
        <v>1.2095238095238094</v>
      </c>
      <c r="I31" s="21">
        <f>SUMIFS(medrate,program,Worksheet!$T$25,sortvar,Worksheet!$S$31,lwib,A31)</f>
        <v>3599.46</v>
      </c>
      <c r="J31" s="21">
        <f>IF(SUMIFS(neglvlrate,nlprogram,$A$2,nllwib,$A31,nlelement,Worksheet!$V$30)=0,"Baseline",SUMIFS(neglvlrate,nlprogram,$A$2,nllwib,$A31,nlelement,Worksheet!$V$30))</f>
        <v>5250</v>
      </c>
      <c r="K31" s="20">
        <f t="shared" si="2"/>
        <v>0.68561142857142854</v>
      </c>
      <c r="L31" s="20">
        <f>SUMIFS(rate,program,Worksheet!$T$25,sortvar,Worksheet!$S$33,lwib,A31)</f>
        <v>1</v>
      </c>
      <c r="M31" s="20">
        <f>SUMIFS(neglvlrate,nlprogram,$A$2,nllwib,$A31,nlelement,Worksheet!$V$31)</f>
        <v>0.7</v>
      </c>
      <c r="N31" s="20">
        <f t="shared" si="3"/>
        <v>1.4285714285714286</v>
      </c>
      <c r="O31" s="20">
        <f>SUMIFS(rate,program,Worksheet!$T$25,sortvar,Worksheet!$S$35,lwib,A31)</f>
        <v>0.28199999999999997</v>
      </c>
      <c r="P31" s="20">
        <f>IF(SUMIFS(neglvlrate,nlprogram,$A$2,nllwib,$A31,nlelement,Worksheet!$V$32)=0,"Baseline",SUMIFS(neglvlrate,nlprogram,$A$2,nllwib,$A31,nlelement,Worksheet!$V$32))</f>
        <v>0.5</v>
      </c>
      <c r="Q31" s="22">
        <f t="shared" si="4"/>
        <v>0.56399999999999995</v>
      </c>
    </row>
    <row r="32" spans="1:22" x14ac:dyDescent="0.25">
      <c r="A32" s="25">
        <v>42080</v>
      </c>
      <c r="B32" s="26" t="s">
        <v>52</v>
      </c>
      <c r="C32" s="20">
        <f>SUMIFS(rate,program,Worksheet!$T$25,sortvar,Worksheet!$S$28,lwib,A32)</f>
        <v>0.71399999999999997</v>
      </c>
      <c r="D32" s="20">
        <f>SUMIFS(neglvlrate,nlprogram,$A$2,nllwib,$A32,nlelement,Worksheet!$V$28)</f>
        <v>0.69</v>
      </c>
      <c r="E32" s="20">
        <f t="shared" si="0"/>
        <v>1.0347826086956522</v>
      </c>
      <c r="F32" s="20">
        <f>SUMIFS(rate,program,Worksheet!$T$25,sortvar,Worksheet!$S$29,lwib,A32)</f>
        <v>0.5</v>
      </c>
      <c r="G32" s="20">
        <f>SUMIFS(neglvlrate,nlprogram,$A$2,nllwib,$A32,nlelement,Worksheet!$V$29)</f>
        <v>0.66</v>
      </c>
      <c r="H32" s="20">
        <f t="shared" si="1"/>
        <v>0.75757575757575757</v>
      </c>
      <c r="I32" s="21">
        <f>SUMIFS(medrate,program,Worksheet!$T$25,sortvar,Worksheet!$S$31,lwib,A32)</f>
        <v>6276.42</v>
      </c>
      <c r="J32" s="21">
        <f>IF(SUMIFS(neglvlrate,nlprogram,$A$2,nllwib,$A32,nlelement,Worksheet!$V$30)=0,"Baseline",SUMIFS(neglvlrate,nlprogram,$A$2,nllwib,$A32,nlelement,Worksheet!$V$30))</f>
        <v>6100</v>
      </c>
      <c r="K32" s="20">
        <f t="shared" si="2"/>
        <v>1.0289213114754099</v>
      </c>
      <c r="L32" s="20">
        <f>SUMIFS(rate,program,Worksheet!$T$25,sortvar,Worksheet!$S$33,lwib,A32)</f>
        <v>0.8</v>
      </c>
      <c r="M32" s="20">
        <f>SUMIFS(neglvlrate,nlprogram,$A$2,nllwib,$A32,nlelement,Worksheet!$V$31)</f>
        <v>0.8</v>
      </c>
      <c r="N32" s="20">
        <f t="shared" si="3"/>
        <v>1</v>
      </c>
      <c r="O32" s="20">
        <f>SUMIFS(rate,program,Worksheet!$T$25,sortvar,Worksheet!$S$35,lwib,A32)</f>
        <v>0.39</v>
      </c>
      <c r="P32" s="20">
        <f>IF(SUMIFS(neglvlrate,nlprogram,$A$2,nllwib,$A32,nlelement,Worksheet!$V$32)=0,"Baseline",SUMIFS(neglvlrate,nlprogram,$A$2,nllwib,$A32,nlelement,Worksheet!$V$32))</f>
        <v>0.4</v>
      </c>
      <c r="Q32" s="22">
        <f t="shared" si="4"/>
        <v>0.97499999999999998</v>
      </c>
    </row>
    <row r="33" spans="1:17" x14ac:dyDescent="0.25">
      <c r="A33" s="25">
        <v>42090</v>
      </c>
      <c r="B33" s="26" t="s">
        <v>56</v>
      </c>
      <c r="C33" s="20">
        <f>SUMIFS(rate,program,Worksheet!$T$25,sortvar,Worksheet!$S$28,lwib,A33)</f>
        <v>0.71399999999999997</v>
      </c>
      <c r="D33" s="20">
        <f>SUMIFS(neglvlrate,nlprogram,$A$2,nllwib,$A33,nlelement,Worksheet!$V$28)</f>
        <v>0.67</v>
      </c>
      <c r="E33" s="20">
        <f t="shared" si="0"/>
        <v>1.0656716417910446</v>
      </c>
      <c r="F33" s="20">
        <f>SUMIFS(rate,program,Worksheet!$T$25,sortvar,Worksheet!$S$29,lwib,A33)</f>
        <v>0.63300000000000001</v>
      </c>
      <c r="G33" s="20">
        <f>SUMIFS(neglvlrate,nlprogram,$A$2,nllwib,$A33,nlelement,Worksheet!$V$29)</f>
        <v>0.65</v>
      </c>
      <c r="H33" s="20">
        <f t="shared" si="1"/>
        <v>0.97384615384615381</v>
      </c>
      <c r="I33" s="21">
        <f>SUMIFS(medrate,program,Worksheet!$T$25,sortvar,Worksheet!$S$31,lwib,A33)</f>
        <v>6876.48</v>
      </c>
      <c r="J33" s="21">
        <f>IF(SUMIFS(neglvlrate,nlprogram,$A$2,nllwib,$A33,nlelement,Worksheet!$V$30)=0,"Baseline",SUMIFS(neglvlrate,nlprogram,$A$2,nllwib,$A33,nlelement,Worksheet!$V$30))</f>
        <v>5800</v>
      </c>
      <c r="K33" s="20">
        <f t="shared" si="2"/>
        <v>1.1856</v>
      </c>
      <c r="L33" s="20">
        <f>SUMIFS(rate,program,Worksheet!$T$25,sortvar,Worksheet!$S$33,lwib,A33)</f>
        <v>0.40400000000000003</v>
      </c>
      <c r="M33" s="20">
        <f>SUMIFS(neglvlrate,nlprogram,$A$2,nllwib,$A33,nlelement,Worksheet!$V$31)</f>
        <v>0.5</v>
      </c>
      <c r="N33" s="20">
        <f t="shared" si="3"/>
        <v>0.80800000000000005</v>
      </c>
      <c r="O33" s="20">
        <f>SUMIFS(rate,program,Worksheet!$T$25,sortvar,Worksheet!$S$35,lwib,A33)</f>
        <v>0.318</v>
      </c>
      <c r="P33" s="20">
        <f>IF(SUMIFS(neglvlrate,nlprogram,$A$2,nllwib,$A33,nlelement,Worksheet!$V$32)=0,"Baseline",SUMIFS(neglvlrate,nlprogram,$A$2,nllwib,$A33,nlelement,Worksheet!$V$32))</f>
        <v>0.4</v>
      </c>
      <c r="Q33" s="22">
        <f t="shared" si="4"/>
        <v>0.79499999999999993</v>
      </c>
    </row>
    <row r="34" spans="1:17" x14ac:dyDescent="0.25">
      <c r="A34" s="114" t="s">
        <v>96</v>
      </c>
      <c r="B34" s="115"/>
      <c r="C34" s="115"/>
      <c r="D34" s="115"/>
      <c r="E34" s="115"/>
      <c r="F34" s="115"/>
      <c r="G34" s="115"/>
      <c r="H34" s="115"/>
      <c r="I34" s="115"/>
      <c r="J34" s="115"/>
      <c r="K34" s="115"/>
      <c r="L34" s="115"/>
      <c r="M34" s="115"/>
      <c r="N34" s="115"/>
      <c r="O34" s="115"/>
      <c r="P34" s="115"/>
      <c r="Q34" s="116"/>
    </row>
    <row r="35" spans="1:17" x14ac:dyDescent="0.25">
      <c r="A35" s="25">
        <v>42100</v>
      </c>
      <c r="B35" s="26" t="s">
        <v>65</v>
      </c>
      <c r="C35" s="20">
        <f>SUMIFS(rate,program,Worksheet!$T$25,sortvar,Worksheet!$S$28,lwib,A35)</f>
        <v>0.82499999999999996</v>
      </c>
      <c r="D35" s="20">
        <f>SUMIFS(neglvlrate,nlprogram,$A$2,nllwib,$A35,nlelement,Worksheet!$V$28)</f>
        <v>0.65</v>
      </c>
      <c r="E35" s="20">
        <f t="shared" si="0"/>
        <v>1.2692307692307692</v>
      </c>
      <c r="F35" s="27">
        <f>SUMIFS(rate,program,Worksheet!$T$25,sortvar,Worksheet!$S$29,lwib,A35)</f>
        <v>0.72</v>
      </c>
      <c r="G35" s="20">
        <f>SUMIFS(neglvlrate,nlprogram,$A$2,nllwib,$A35,nlelement,Worksheet!$V$29)</f>
        <v>0.64</v>
      </c>
      <c r="H35" s="20">
        <f t="shared" si="1"/>
        <v>1.125</v>
      </c>
      <c r="I35" s="28">
        <f>SUMIFS(medrate,program,Worksheet!$T$25,sortvar,Worksheet!$S$31,lwib,A35)</f>
        <v>5488.66</v>
      </c>
      <c r="J35" s="21">
        <f>IF(SUMIFS(neglvlrate,nlprogram,$A$2,nllwib,$A35,nlelement,Worksheet!$V$30)=0,"Baseline",SUMIFS(neglvlrate,nlprogram,$A$2,nllwib,$A35,nlelement,Worksheet!$V$30))</f>
        <v>5850</v>
      </c>
      <c r="K35" s="20">
        <f t="shared" si="2"/>
        <v>0.93823247863247861</v>
      </c>
      <c r="L35" s="27">
        <f>SUMIFS(rate,program,Worksheet!$T$25,sortvar,Worksheet!$S$33,lwib,A35)</f>
        <v>0.75</v>
      </c>
      <c r="M35" s="20">
        <f>SUMIFS(neglvlrate,nlprogram,$A$2,nllwib,$A35,nlelement,Worksheet!$V$31)</f>
        <v>0.8</v>
      </c>
      <c r="N35" s="20">
        <f t="shared" si="3"/>
        <v>0.9375</v>
      </c>
      <c r="O35" s="27">
        <f>SUMIFS(rate,program,Worksheet!$T$25,sortvar,Worksheet!$S$35,lwib,A35)</f>
        <v>0.20699999999999999</v>
      </c>
      <c r="P35" s="20">
        <f>IF(SUMIFS(neglvlrate,nlprogram,$A$2,nllwib,$A35,nlelement,Worksheet!$V$32)=0,"Baseline",SUMIFS(neglvlrate,nlprogram,$A$2,nllwib,$A35,nlelement,Worksheet!$V$32))</f>
        <v>0.65</v>
      </c>
      <c r="Q35" s="22">
        <f t="shared" si="4"/>
        <v>0.31846153846153841</v>
      </c>
    </row>
    <row r="36" spans="1:17" x14ac:dyDescent="0.25">
      <c r="A36" s="114" t="s">
        <v>97</v>
      </c>
      <c r="B36" s="115"/>
      <c r="C36" s="115"/>
      <c r="D36" s="115"/>
      <c r="E36" s="115"/>
      <c r="F36" s="115"/>
      <c r="G36" s="115"/>
      <c r="H36" s="115"/>
      <c r="I36" s="115"/>
      <c r="J36" s="115"/>
      <c r="K36" s="115"/>
      <c r="L36" s="115"/>
      <c r="M36" s="115"/>
      <c r="N36" s="115"/>
      <c r="O36" s="115"/>
      <c r="P36" s="115"/>
      <c r="Q36" s="116"/>
    </row>
    <row r="37" spans="1:17" x14ac:dyDescent="0.25">
      <c r="A37" s="25">
        <v>42165</v>
      </c>
      <c r="B37" s="29" t="s">
        <v>59</v>
      </c>
      <c r="C37" s="27">
        <f>SUMIFS(rate,program,Worksheet!$T$25,sortvar,Worksheet!$S$28,lwib,A37)</f>
        <v>0.82099999999999995</v>
      </c>
      <c r="D37" s="20">
        <f>SUMIFS(neglvlrate,nlprogram,$A$2,nllwib,$A37,nlelement,Worksheet!$V$28)</f>
        <v>0.81</v>
      </c>
      <c r="E37" s="20">
        <f t="shared" si="0"/>
        <v>1.0135802469135802</v>
      </c>
      <c r="F37" s="27">
        <f>SUMIFS(rate,program,Worksheet!$T$25,sortvar,Worksheet!$S$29,lwib,A37)</f>
        <v>0.57099999999999995</v>
      </c>
      <c r="G37" s="20">
        <f>SUMIFS(neglvlrate,nlprogram,$A$2,nllwib,$A37,nlelement,Worksheet!$V$29)</f>
        <v>0.75</v>
      </c>
      <c r="H37" s="20">
        <f t="shared" si="1"/>
        <v>0.76133333333333331</v>
      </c>
      <c r="I37" s="28">
        <f>SUMIFS(medrate,program,Worksheet!$T$25,sortvar,Worksheet!$S$31,lwib,A37)</f>
        <v>8787.99</v>
      </c>
      <c r="J37" s="21">
        <f>IF(SUMIFS(neglvlrate,nlprogram,$A$2,nllwib,$A37,nlelement,Worksheet!$V$30)=0,"Baseline",SUMIFS(neglvlrate,nlprogram,$A$2,nllwib,$A37,nlelement,Worksheet!$V$30))</f>
        <v>7200</v>
      </c>
      <c r="K37" s="20">
        <f t="shared" si="2"/>
        <v>1.2205541666666666</v>
      </c>
      <c r="L37" s="27">
        <f>SUMIFS(rate,program,Worksheet!$T$25,sortvar,Worksheet!$S$33,lwib,A37)</f>
        <v>0.71399999999999997</v>
      </c>
      <c r="M37" s="20">
        <f>SUMIFS(neglvlrate,nlprogram,$A$2,nllwib,$A37,nlelement,Worksheet!$V$31)</f>
        <v>0.73</v>
      </c>
      <c r="N37" s="20">
        <f t="shared" si="3"/>
        <v>0.9780821917808219</v>
      </c>
      <c r="O37" s="27">
        <f>SUMIFS(rate,program,Worksheet!$T$25,sortvar,Worksheet!$S$35,lwib,A37)</f>
        <v>0.47599999999999998</v>
      </c>
      <c r="P37" s="20">
        <f>IF(SUMIFS(neglvlrate,nlprogram,$A$2,nllwib,$A37,nlelement,Worksheet!$V$32)=0,"Baseline",SUMIFS(neglvlrate,nlprogram,$A$2,nllwib,$A37,nlelement,Worksheet!$V$32))</f>
        <v>0.7</v>
      </c>
      <c r="Q37" s="22">
        <f t="shared" si="4"/>
        <v>0.68</v>
      </c>
    </row>
    <row r="38" spans="1:17" x14ac:dyDescent="0.25">
      <c r="A38" s="25">
        <v>42212</v>
      </c>
      <c r="B38" s="29" t="s">
        <v>19</v>
      </c>
      <c r="C38" s="27">
        <f>SUMIFS(rate,program,Worksheet!$T$25,sortvar,Worksheet!$S$28,lwib,A38)</f>
        <v>0.77800000000000002</v>
      </c>
      <c r="D38" s="20">
        <f>SUMIFS(neglvlrate,nlprogram,$A$2,nllwib,$A38,nlelement,Worksheet!$V$28)</f>
        <v>0.73</v>
      </c>
      <c r="E38" s="20">
        <f t="shared" si="0"/>
        <v>1.0657534246575342</v>
      </c>
      <c r="F38" s="27">
        <f>SUMIFS(rate,program,Worksheet!$T$25,sortvar,Worksheet!$S$29,lwib,A38)</f>
        <v>0.73899999999999999</v>
      </c>
      <c r="G38" s="20">
        <f>SUMIFS(neglvlrate,nlprogram,$A$2,nllwib,$A38,nlelement,Worksheet!$V$29)</f>
        <v>0.72</v>
      </c>
      <c r="H38" s="20">
        <f t="shared" si="1"/>
        <v>1.026388888888889</v>
      </c>
      <c r="I38" s="28">
        <f>SUMIFS(medrate,program,Worksheet!$T$25,sortvar,Worksheet!$S$31,lwib,A38)</f>
        <v>7313.93</v>
      </c>
      <c r="J38" s="21">
        <f>IF(SUMIFS(neglvlrate,nlprogram,$A$2,nllwib,$A38,nlelement,Worksheet!$V$30)=0,"Baseline",SUMIFS(neglvlrate,nlprogram,$A$2,nllwib,$A38,nlelement,Worksheet!$V$30))</f>
        <v>5700</v>
      </c>
      <c r="K38" s="20">
        <f t="shared" si="2"/>
        <v>1.2831456140350879</v>
      </c>
      <c r="L38" s="27">
        <f>SUMIFS(rate,program,Worksheet!$T$25,sortvar,Worksheet!$S$33,lwib,A38)</f>
        <v>0.93100000000000005</v>
      </c>
      <c r="M38" s="20">
        <f>SUMIFS(neglvlrate,nlprogram,$A$2,nllwib,$A38,nlelement,Worksheet!$V$31)</f>
        <v>0.67</v>
      </c>
      <c r="N38" s="20">
        <f t="shared" si="3"/>
        <v>1.3895522388059702</v>
      </c>
      <c r="O38" s="27">
        <f>SUMIFS(rate,program,Worksheet!$T$25,sortvar,Worksheet!$S$35,lwib,A38)</f>
        <v>0.156</v>
      </c>
      <c r="P38" s="20">
        <f>IF(SUMIFS(neglvlrate,nlprogram,$A$2,nllwib,$A38,nlelement,Worksheet!$V$32)=0,"Baseline",SUMIFS(neglvlrate,nlprogram,$A$2,nllwib,$A38,nlelement,Worksheet!$V$32))</f>
        <v>0.53</v>
      </c>
      <c r="Q38" s="22">
        <f t="shared" si="4"/>
        <v>0.29433962264150942</v>
      </c>
    </row>
    <row r="39" spans="1:17" x14ac:dyDescent="0.25">
      <c r="A39" s="25">
        <v>42005</v>
      </c>
      <c r="B39" s="30" t="s">
        <v>42</v>
      </c>
      <c r="C39" s="27">
        <f>SUMIFS(rate,program,Worksheet!$T$25,sortvar,Worksheet!$S$28,lwib,A39)</f>
        <v>0.79700000000000004</v>
      </c>
      <c r="D39" s="20">
        <f>SUMIFS(neglvlrate,nlprogram,$A$2,nllwib,$A39,nlelement,Worksheet!$V$28)</f>
        <v>0.73</v>
      </c>
      <c r="E39" s="20">
        <f t="shared" si="0"/>
        <v>1.0917808219178082</v>
      </c>
      <c r="F39" s="27">
        <f>SUMIFS(rate,program,Worksheet!$T$25,sortvar,Worksheet!$S$29,lwib,A39)</f>
        <v>0.73899999999999999</v>
      </c>
      <c r="G39" s="20">
        <f>SUMIFS(neglvlrate,nlprogram,$A$2,nllwib,$A39,nlelement,Worksheet!$V$29)</f>
        <v>0.72</v>
      </c>
      <c r="H39" s="20">
        <f t="shared" si="1"/>
        <v>1.026388888888889</v>
      </c>
      <c r="I39" s="28">
        <f>SUMIFS(medrate,program,Worksheet!$T$25,sortvar,Worksheet!$S$31,lwib,A39)</f>
        <v>7643.1</v>
      </c>
      <c r="J39" s="21">
        <f>IF(SUMIFS(neglvlrate,nlprogram,$A$2,nllwib,$A39,nlelement,Worksheet!$V$30)=0,"Baseline",SUMIFS(neglvlrate,nlprogram,$A$2,nllwib,$A39,nlelement,Worksheet!$V$30))</f>
        <v>5700</v>
      </c>
      <c r="K39" s="20">
        <f t="shared" si="2"/>
        <v>1.3408947368421054</v>
      </c>
      <c r="L39" s="27">
        <f>SUMIFS(rate,program,Worksheet!$T$25,sortvar,Worksheet!$S$33,lwib,A39)</f>
        <v>0.95499999999999996</v>
      </c>
      <c r="M39" s="20">
        <f>SUMIFS(neglvlrate,nlprogram,$A$2,nllwib,$A39,nlelement,Worksheet!$V$31)</f>
        <v>0.67</v>
      </c>
      <c r="N39" s="20">
        <f t="shared" si="3"/>
        <v>1.425373134328358</v>
      </c>
      <c r="O39" s="27">
        <f>SUMIFS(rate,program,Worksheet!$T$25,sortvar,Worksheet!$S$35,lwib,A39)</f>
        <v>0.152</v>
      </c>
      <c r="P39" s="20">
        <f>IF(SUMIFS(neglvlrate,nlprogram,$A$2,nllwib,$A39,nlelement,Worksheet!$V$32)=0,"Baseline",SUMIFS(neglvlrate,nlprogram,$A$2,nllwib,$A39,nlelement,Worksheet!$V$32))</f>
        <v>0.53</v>
      </c>
      <c r="Q39" s="22">
        <f t="shared" si="4"/>
        <v>0.28679245283018867</v>
      </c>
    </row>
    <row r="40" spans="1:17" x14ac:dyDescent="0.25">
      <c r="A40" s="25">
        <v>42095</v>
      </c>
      <c r="B40" s="30" t="s">
        <v>47</v>
      </c>
      <c r="C40" s="27">
        <f>SUMIFS(rate,program,Worksheet!$T$25,sortvar,Worksheet!$S$28,lwib,A40)</f>
        <v>0.74399999999999999</v>
      </c>
      <c r="D40" s="20">
        <f>SUMIFS(neglvlrate,nlprogram,$A$2,nllwib,$A40,nlelement,Worksheet!$V$28)</f>
        <v>0.73</v>
      </c>
      <c r="E40" s="20">
        <f t="shared" si="0"/>
        <v>1.0191780821917809</v>
      </c>
      <c r="F40" s="27">
        <f>SUMIFS(rate,program,Worksheet!$T$25,sortvar,Worksheet!$S$29,lwib,A40)</f>
        <v>0.754</v>
      </c>
      <c r="G40" s="20">
        <f>SUMIFS(neglvlrate,nlprogram,$A$2,nllwib,$A40,nlelement,Worksheet!$V$29)</f>
        <v>0.72</v>
      </c>
      <c r="H40" s="20">
        <f t="shared" si="1"/>
        <v>1.0472222222222223</v>
      </c>
      <c r="I40" s="28">
        <f>SUMIFS(medrate,program,Worksheet!$T$25,sortvar,Worksheet!$S$31,lwib,A40)</f>
        <v>6961.16</v>
      </c>
      <c r="J40" s="21">
        <f>IF(SUMIFS(neglvlrate,nlprogram,$A$2,nllwib,$A40,nlelement,Worksheet!$V$30)=0,"Baseline",SUMIFS(neglvlrate,nlprogram,$A$2,nllwib,$A40,nlelement,Worksheet!$V$30))</f>
        <v>5700</v>
      </c>
      <c r="K40" s="20">
        <f t="shared" si="2"/>
        <v>1.2212561403508773</v>
      </c>
      <c r="L40" s="27">
        <f>SUMIFS(rate,program,Worksheet!$T$25,sortvar,Worksheet!$S$33,lwib,A40)</f>
        <v>0.875</v>
      </c>
      <c r="M40" s="20">
        <f>SUMIFS(neglvlrate,nlprogram,$A$2,nllwib,$A40,nlelement,Worksheet!$V$31)</f>
        <v>0.67</v>
      </c>
      <c r="N40" s="20">
        <f t="shared" si="3"/>
        <v>1.3059701492537312</v>
      </c>
      <c r="O40" s="27">
        <f>SUMIFS(rate,program,Worksheet!$T$25,sortvar,Worksheet!$S$35,lwib,A40)</f>
        <v>0.13600000000000001</v>
      </c>
      <c r="P40" s="20">
        <f>IF(SUMIFS(neglvlrate,nlprogram,$A$2,nllwib,$A40,nlelement,Worksheet!$V$32)=0,"Baseline",SUMIFS(neglvlrate,nlprogram,$A$2,nllwib,$A40,nlelement,Worksheet!$V$32))</f>
        <v>0.53</v>
      </c>
      <c r="Q40" s="22">
        <f t="shared" si="4"/>
        <v>0.25660377358490566</v>
      </c>
    </row>
    <row r="41" spans="1:17" x14ac:dyDescent="0.25">
      <c r="A41" s="25">
        <v>42110</v>
      </c>
      <c r="B41" s="26" t="s">
        <v>60</v>
      </c>
      <c r="C41" s="20">
        <f>SUMIFS(rate,program,Worksheet!$T$25,sortvar,Worksheet!$S$28,lwib,A41)</f>
        <v>0.72699999999999998</v>
      </c>
      <c r="D41" s="20">
        <f>SUMIFS(neglvlrate,nlprogram,$A$2,nllwib,$A41,nlelement,Worksheet!$V$28)</f>
        <v>0.75</v>
      </c>
      <c r="E41" s="20">
        <f t="shared" si="0"/>
        <v>0.96933333333333327</v>
      </c>
      <c r="F41" s="27">
        <f>SUMIFS(rate,program,Worksheet!$T$25,sortvar,Worksheet!$S$29,lwib,A41)</f>
        <v>1</v>
      </c>
      <c r="G41" s="20">
        <f>SUMIFS(neglvlrate,nlprogram,$A$2,nllwib,$A41,nlelement,Worksheet!$V$29)</f>
        <v>0.72</v>
      </c>
      <c r="H41" s="31">
        <f t="shared" si="1"/>
        <v>1.3888888888888888</v>
      </c>
      <c r="I41" s="21">
        <f>SUMIFS(medrate,program,Worksheet!$T$25,sortvar,Worksheet!$S$31,lwib,A41)</f>
        <v>11206.674999999999</v>
      </c>
      <c r="J41" s="21">
        <f>IF(SUMIFS(neglvlrate,nlprogram,$A$2,nllwib,$A41,nlelement,Worksheet!$V$30)=0,"Baseline",SUMIFS(neglvlrate,nlprogram,$A$2,nllwib,$A41,nlelement,Worksheet!$V$30))</f>
        <v>6100</v>
      </c>
      <c r="K41" s="20">
        <f t="shared" si="2"/>
        <v>1.8371598360655736</v>
      </c>
      <c r="L41" s="27">
        <f>SUMIFS(rate,program,Worksheet!$T$25,sortvar,Worksheet!$S$33,lwib,A41)</f>
        <v>1</v>
      </c>
      <c r="M41" s="20">
        <f>SUMIFS(neglvlrate,nlprogram,$A$2,nllwib,$A41,nlelement,Worksheet!$V$31)</f>
        <v>0.76</v>
      </c>
      <c r="N41" s="20">
        <f t="shared" si="3"/>
        <v>1.3157894736842106</v>
      </c>
      <c r="O41" s="27">
        <f>SUMIFS(rate,program,Worksheet!$T$25,sortvar,Worksheet!$S$35,lwib,A41)</f>
        <v>0.61799999999999999</v>
      </c>
      <c r="P41" s="20">
        <f>IF(SUMIFS(neglvlrate,nlprogram,$A$2,nllwib,$A41,nlelement,Worksheet!$V$32)=0,"Baseline",SUMIFS(neglvlrate,nlprogram,$A$2,nllwib,$A41,nlelement,Worksheet!$V$32))</f>
        <v>0.7</v>
      </c>
      <c r="Q41" s="22">
        <f t="shared" si="4"/>
        <v>0.8828571428571429</v>
      </c>
    </row>
    <row r="42" spans="1:17" ht="15.75" thickBot="1" x14ac:dyDescent="0.3">
      <c r="A42" s="32">
        <v>42045</v>
      </c>
      <c r="B42" s="33" t="s">
        <v>99</v>
      </c>
      <c r="C42" s="34">
        <f>SUMIFS(rate,program,Worksheet!$T$25,sortvar,Worksheet!$S$28,lwib,A42)</f>
        <v>0.72299999999999998</v>
      </c>
      <c r="D42" s="34">
        <f>SUMIFS(neglvlrate,nlprogram,$A$2,nllwib,$A42,nlelement,Worksheet!$V$28)</f>
        <v>0.73</v>
      </c>
      <c r="E42" s="34">
        <f t="shared" si="0"/>
        <v>0.99041095890410957</v>
      </c>
      <c r="F42" s="27">
        <f>SUMIFS(rate,program,Worksheet!$T$25,sortvar,Worksheet!$S$29,lwib,A42)</f>
        <v>0.78900000000000003</v>
      </c>
      <c r="G42" s="35">
        <f>SUMIFS(neglvlrate,nlprogram,$A$2,nllwib,$A42,nlelement,Worksheet!$V$29)</f>
        <v>0.74</v>
      </c>
      <c r="H42" s="35">
        <f t="shared" si="1"/>
        <v>1.0662162162162163</v>
      </c>
      <c r="I42" s="36">
        <f>SUMIFS(medrate,program,Worksheet!$T$25,sortvar,Worksheet!$S$31,lwib,A42)</f>
        <v>6727.08</v>
      </c>
      <c r="J42" s="36">
        <f>IF(SUMIFS(neglvlrate,nlprogram,$A$2,nllwib,$A42,nlelement,Worksheet!$V$30)=0,"Baseline",SUMIFS(neglvlrate,nlprogram,$A$2,nllwib,$A42,nlelement,Worksheet!$V$30))</f>
        <v>7100</v>
      </c>
      <c r="K42" s="34">
        <f t="shared" si="2"/>
        <v>0.94747605633802812</v>
      </c>
      <c r="L42" s="34">
        <f>SUMIFS(rate,program,Worksheet!$T$25,sortvar,Worksheet!$S$33,lwib,A42)</f>
        <v>0.64</v>
      </c>
      <c r="M42" s="34">
        <f>SUMIFS(neglvlrate,nlprogram,$A$2,nllwib,$A42,nlelement,Worksheet!$V$31)</f>
        <v>0.7</v>
      </c>
      <c r="N42" s="34">
        <f t="shared" si="3"/>
        <v>0.91428571428571437</v>
      </c>
      <c r="O42" s="34">
        <f>SUMIFS(rate,program,Worksheet!$T$25,sortvar,Worksheet!$S$35,lwib,A42)</f>
        <v>0.26400000000000001</v>
      </c>
      <c r="P42" s="34">
        <f>IF(SUMIFS(neglvlrate,nlprogram,$A$2,nllwib,$A42,nlelement,Worksheet!$V$32)=0,"Baseline",SUMIFS(neglvlrate,nlprogram,$A$2,nllwib,$A42,nlelement,Worksheet!$V$32))</f>
        <v>0.34</v>
      </c>
      <c r="Q42" s="103">
        <f t="shared" si="4"/>
        <v>0.77647058823529413</v>
      </c>
    </row>
    <row r="43" spans="1:17" ht="16.5" customHeight="1" x14ac:dyDescent="0.25">
      <c r="A43" s="74"/>
      <c r="B43" s="74"/>
      <c r="C43" s="74"/>
      <c r="D43" s="74"/>
      <c r="E43" s="74"/>
      <c r="F43" s="85"/>
      <c r="G43" s="74"/>
      <c r="H43" s="74"/>
      <c r="I43" s="74"/>
      <c r="J43" s="74"/>
      <c r="K43" s="74"/>
      <c r="L43" s="74"/>
      <c r="M43" s="74"/>
      <c r="N43" s="74"/>
      <c r="O43" s="74"/>
      <c r="P43" s="74"/>
      <c r="Q43" s="74"/>
    </row>
    <row r="44" spans="1:17" ht="27.75" customHeight="1" x14ac:dyDescent="0.25">
      <c r="A44" s="134"/>
      <c r="B44" s="135"/>
      <c r="C44" s="135"/>
      <c r="D44" s="135"/>
      <c r="E44" s="135"/>
      <c r="F44" s="135"/>
      <c r="G44" s="135"/>
      <c r="H44" s="135"/>
      <c r="I44" s="135"/>
      <c r="J44" s="135"/>
      <c r="K44" s="135"/>
      <c r="L44" s="135"/>
      <c r="M44" s="135"/>
      <c r="N44" s="135"/>
      <c r="O44" s="135"/>
      <c r="P44" s="135"/>
      <c r="Q44" s="135"/>
    </row>
    <row r="45" spans="1:17" x14ac:dyDescent="0.25">
      <c r="A45" s="84"/>
      <c r="B45" s="41"/>
      <c r="C45" s="74"/>
      <c r="D45" s="74"/>
      <c r="E45" s="74"/>
      <c r="F45" s="74"/>
      <c r="G45" s="74"/>
      <c r="H45" s="74"/>
      <c r="I45" s="74"/>
      <c r="J45" s="74"/>
      <c r="K45" s="74"/>
      <c r="L45" s="74"/>
      <c r="M45" s="74"/>
      <c r="N45" s="74"/>
      <c r="O45" s="74"/>
      <c r="P45" s="74"/>
      <c r="Q45" s="74"/>
    </row>
    <row r="46" spans="1:17" x14ac:dyDescent="0.25">
      <c r="A46" s="13"/>
      <c r="B46" s="14"/>
    </row>
    <row r="47" spans="1:17" x14ac:dyDescent="0.25">
      <c r="A47" s="13"/>
      <c r="B47" s="14"/>
    </row>
    <row r="48" spans="1:17" x14ac:dyDescent="0.25">
      <c r="A48" s="13"/>
      <c r="B48" s="14"/>
    </row>
  </sheetData>
  <mergeCells count="23">
    <mergeCell ref="A44:Q44"/>
    <mergeCell ref="A12:Q12"/>
    <mergeCell ref="A14:Q14"/>
    <mergeCell ref="A16:Q16"/>
    <mergeCell ref="A36:Q36"/>
    <mergeCell ref="A34:Q34"/>
    <mergeCell ref="A27:Q27"/>
    <mergeCell ref="A25:Q25"/>
    <mergeCell ref="A22:Q22"/>
    <mergeCell ref="A20:Q20"/>
    <mergeCell ref="A9:Q9"/>
    <mergeCell ref="A3:Q3"/>
    <mergeCell ref="A1:B1"/>
    <mergeCell ref="A4:Q4"/>
    <mergeCell ref="A7:B7"/>
    <mergeCell ref="A2:B2"/>
    <mergeCell ref="C5:Q5"/>
    <mergeCell ref="A6:B6"/>
    <mergeCell ref="C6:E6"/>
    <mergeCell ref="F6:H6"/>
    <mergeCell ref="I6:K6"/>
    <mergeCell ref="L6:N6"/>
    <mergeCell ref="O6:Q6"/>
  </mergeCells>
  <conditionalFormatting sqref="E8 H8 N8 K8 Q8 Q10:Q11 K10:K11 N10:N11 H10:H11 E10:E11 E13 H13 N13 K13 Q13 Q15 K15 N15 H15 E15 E17:E19 H17:H19 N17:N19 K17:K19 Q17:Q19 Q21 K21 N21 H21 E21 E26 H26 N26 K26 Q26 Q28:Q33 K28:K33 N28:N33 H28:H33 E28:E33 E35 H35 N35 K35 Q35 Q37:Q42 K37:K42 N37:N42 H37:H42 E37:E42 E23:E24 H23:H24 N23:N24 K23:K24 Q23:Q24">
    <cfRule type="cellIs" dxfId="40" priority="7" operator="lessThan">
      <formula>0.5</formula>
    </cfRule>
  </conditionalFormatting>
  <conditionalFormatting sqref="D42">
    <cfRule type="cellIs" dxfId="39" priority="5" operator="lessThan">
      <formula>0.5</formula>
    </cfRule>
  </conditionalFormatting>
  <conditionalFormatting sqref="G42">
    <cfRule type="cellIs" dxfId="38" priority="4" operator="lessThan">
      <formula>0.5</formula>
    </cfRule>
  </conditionalFormatting>
  <conditionalFormatting sqref="M42">
    <cfRule type="cellIs" dxfId="37" priority="2" operator="lessThan">
      <formula>0.5</formula>
    </cfRule>
  </conditionalFormatting>
  <dataValidations count="1">
    <dataValidation type="list" allowBlank="1" showInputMessage="1" showErrorMessage="1" sqref="A2:B2" xr:uid="{00000000-0002-0000-0200-000000000000}">
      <formula1>Title1_programs</formula1>
    </dataValidation>
  </dataValidations>
  <printOptions horizontalCentered="1"/>
  <pageMargins left="0.25" right="0.25" top="0.75" bottom="0.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X48"/>
  <sheetViews>
    <sheetView showGridLines="0" tabSelected="1" showRuler="0" zoomScale="80" zoomScaleNormal="80" zoomScaleSheetLayoutView="80" workbookViewId="0">
      <selection activeCell="B2" sqref="B2"/>
    </sheetView>
  </sheetViews>
  <sheetFormatPr defaultRowHeight="15" x14ac:dyDescent="0.25"/>
  <cols>
    <col min="1" max="1" width="8.140625" customWidth="1"/>
    <col min="2" max="2" width="22.140625" customWidth="1"/>
    <col min="3" max="3" width="35.42578125" customWidth="1"/>
    <col min="4" max="5" width="13.7109375" customWidth="1"/>
    <col min="6" max="6" width="11.5703125" customWidth="1"/>
    <col min="7" max="7" width="11.5703125" bestFit="1" customWidth="1"/>
    <col min="8" max="8" width="14" customWidth="1"/>
    <col min="9" max="9" width="13.42578125" customWidth="1"/>
    <col min="10" max="10" width="11.7109375" bestFit="1" customWidth="1"/>
    <col min="11" max="11" width="11.5703125" bestFit="1" customWidth="1"/>
    <col min="12" max="12" width="14.28515625" bestFit="1" customWidth="1"/>
    <col min="13" max="13" width="13.7109375" bestFit="1" customWidth="1"/>
    <col min="14" max="14" width="11.7109375" bestFit="1" customWidth="1"/>
    <col min="15" max="15" width="11.5703125" bestFit="1" customWidth="1"/>
    <col min="16" max="16" width="14" customWidth="1"/>
    <col min="18" max="33" width="8.28515625" customWidth="1"/>
  </cols>
  <sheetData>
    <row r="1" spans="1:24" ht="31.5" x14ac:dyDescent="0.5">
      <c r="A1" s="176" t="s">
        <v>37</v>
      </c>
      <c r="B1" s="176"/>
      <c r="C1" s="136" t="s">
        <v>84</v>
      </c>
      <c r="D1" s="136"/>
      <c r="E1" s="136"/>
      <c r="F1" s="136"/>
      <c r="G1" s="136"/>
      <c r="H1" s="136"/>
      <c r="I1" s="136"/>
      <c r="J1" s="136"/>
      <c r="K1" s="136"/>
      <c r="L1" s="136"/>
      <c r="M1" s="136"/>
      <c r="N1" s="136"/>
      <c r="O1" s="136"/>
      <c r="P1" s="136"/>
      <c r="Q1" s="11"/>
    </row>
    <row r="2" spans="1:24" ht="24" customHeight="1" x14ac:dyDescent="0.25">
      <c r="A2" s="42" t="s">
        <v>100</v>
      </c>
      <c r="B2" s="43" t="s">
        <v>50</v>
      </c>
      <c r="C2" s="137" t="str">
        <f>quarter&amp;" Program Year-to-Date Results"</f>
        <v>1st Quarter PY 2022 Program Year-to-Date Results</v>
      </c>
      <c r="D2" s="137"/>
      <c r="E2" s="137"/>
      <c r="F2" s="137"/>
      <c r="G2" s="137"/>
      <c r="H2" s="137"/>
      <c r="I2" s="137"/>
      <c r="J2" s="137"/>
      <c r="K2" s="137"/>
      <c r="L2" s="137"/>
      <c r="M2" s="137"/>
      <c r="N2" s="137"/>
      <c r="O2" s="137"/>
      <c r="P2" s="137"/>
      <c r="Q2" s="11"/>
    </row>
    <row r="3" spans="1:24" ht="10.15" customHeight="1" x14ac:dyDescent="0.25">
      <c r="A3" s="138" t="s">
        <v>101</v>
      </c>
      <c r="B3" s="139" t="s">
        <v>33</v>
      </c>
      <c r="C3" s="44"/>
      <c r="D3" s="44"/>
      <c r="E3" s="44"/>
      <c r="F3" s="44"/>
      <c r="G3" s="44"/>
      <c r="H3" s="44"/>
      <c r="I3" s="44"/>
      <c r="J3" s="44"/>
      <c r="K3" s="44"/>
      <c r="L3" s="44"/>
      <c r="M3" s="44"/>
      <c r="N3" s="44"/>
      <c r="O3" s="44"/>
      <c r="P3" s="44"/>
      <c r="Q3" s="11"/>
    </row>
    <row r="4" spans="1:24" x14ac:dyDescent="0.25">
      <c r="A4" s="138"/>
      <c r="B4" s="139"/>
      <c r="C4" s="177" t="str">
        <f>B2</f>
        <v>Lancaster</v>
      </c>
      <c r="D4" s="178"/>
      <c r="E4" s="178"/>
      <c r="F4" s="178"/>
      <c r="G4" s="178"/>
      <c r="H4" s="178"/>
      <c r="I4" s="178"/>
      <c r="J4" s="178"/>
      <c r="K4" s="178"/>
      <c r="L4" s="178"/>
      <c r="M4" s="178"/>
      <c r="N4" s="178"/>
      <c r="O4" s="178"/>
      <c r="P4" s="179"/>
      <c r="Q4" s="11"/>
      <c r="R4" s="11"/>
      <c r="S4" s="11"/>
      <c r="T4" s="11"/>
      <c r="U4" s="11"/>
      <c r="V4" s="11"/>
      <c r="W4" s="11"/>
      <c r="X4" s="11"/>
    </row>
    <row r="5" spans="1:24" ht="15.75" thickBot="1" x14ac:dyDescent="0.3">
      <c r="A5" s="11"/>
      <c r="B5" s="11"/>
      <c r="C5" s="180"/>
      <c r="D5" s="181"/>
      <c r="E5" s="181"/>
      <c r="F5" s="181"/>
      <c r="G5" s="181"/>
      <c r="H5" s="181"/>
      <c r="I5" s="181"/>
      <c r="J5" s="181"/>
      <c r="K5" s="181"/>
      <c r="L5" s="181"/>
      <c r="M5" s="181"/>
      <c r="N5" s="181"/>
      <c r="O5" s="181"/>
      <c r="P5" s="182"/>
      <c r="Q5" s="11"/>
    </row>
    <row r="6" spans="1:24" ht="14.45" customHeight="1" x14ac:dyDescent="0.25">
      <c r="A6" s="11"/>
      <c r="B6" s="11"/>
      <c r="C6" s="140"/>
      <c r="D6" s="188" t="s">
        <v>23</v>
      </c>
      <c r="E6" s="189"/>
      <c r="F6" s="189"/>
      <c r="G6" s="190"/>
      <c r="H6" s="188" t="s">
        <v>34</v>
      </c>
      <c r="I6" s="189"/>
      <c r="J6" s="189"/>
      <c r="K6" s="190"/>
      <c r="L6" s="188" t="s">
        <v>30</v>
      </c>
      <c r="M6" s="189"/>
      <c r="N6" s="189"/>
      <c r="O6" s="190"/>
      <c r="P6" s="196" t="s">
        <v>35</v>
      </c>
      <c r="Q6" s="11"/>
    </row>
    <row r="7" spans="1:24" ht="15" customHeight="1" x14ac:dyDescent="0.25">
      <c r="A7" s="11"/>
      <c r="B7" s="11"/>
      <c r="C7" s="141"/>
      <c r="D7" s="191"/>
      <c r="E7" s="192"/>
      <c r="F7" s="192"/>
      <c r="G7" s="193"/>
      <c r="H7" s="191"/>
      <c r="I7" s="192"/>
      <c r="J7" s="192"/>
      <c r="K7" s="193"/>
      <c r="L7" s="191"/>
      <c r="M7" s="192"/>
      <c r="N7" s="192"/>
      <c r="O7" s="193"/>
      <c r="P7" s="197"/>
      <c r="Q7" s="11"/>
    </row>
    <row r="8" spans="1:24" ht="15" customHeight="1" x14ac:dyDescent="0.25">
      <c r="A8" s="11"/>
      <c r="B8" s="11"/>
      <c r="C8" s="45"/>
      <c r="D8" s="46" t="s">
        <v>38</v>
      </c>
      <c r="E8" s="146" t="s">
        <v>79</v>
      </c>
      <c r="F8" s="146" t="s">
        <v>78</v>
      </c>
      <c r="G8" s="148" t="s">
        <v>80</v>
      </c>
      <c r="H8" s="46" t="s">
        <v>38</v>
      </c>
      <c r="I8" s="146" t="s">
        <v>79</v>
      </c>
      <c r="J8" s="146" t="s">
        <v>78</v>
      </c>
      <c r="K8" s="148" t="s">
        <v>80</v>
      </c>
      <c r="L8" s="47" t="s">
        <v>38</v>
      </c>
      <c r="M8" s="146" t="s">
        <v>79</v>
      </c>
      <c r="N8" s="146" t="s">
        <v>78</v>
      </c>
      <c r="O8" s="148" t="s">
        <v>80</v>
      </c>
      <c r="P8" s="197"/>
      <c r="Q8" s="11"/>
    </row>
    <row r="9" spans="1:24" ht="15.75" customHeight="1" x14ac:dyDescent="0.25">
      <c r="A9" s="11"/>
      <c r="B9" s="11"/>
      <c r="C9" s="48"/>
      <c r="D9" s="46" t="s">
        <v>63</v>
      </c>
      <c r="E9" s="147"/>
      <c r="F9" s="147"/>
      <c r="G9" s="149"/>
      <c r="H9" s="46" t="s">
        <v>63</v>
      </c>
      <c r="I9" s="147"/>
      <c r="J9" s="147"/>
      <c r="K9" s="149"/>
      <c r="L9" s="47" t="s">
        <v>63</v>
      </c>
      <c r="M9" s="147"/>
      <c r="N9" s="147"/>
      <c r="O9" s="149"/>
      <c r="P9" s="198"/>
      <c r="Q9" s="17"/>
    </row>
    <row r="10" spans="1:24" ht="16.5" customHeight="1" x14ac:dyDescent="0.25">
      <c r="A10" s="11"/>
      <c r="B10" s="11"/>
      <c r="C10" s="175" t="s">
        <v>76</v>
      </c>
      <c r="D10" s="49">
        <f>SUMIFS(numer,program,Worksheet!$X$8,sortvar,Worksheet!$Y$8,lwib,Worksheet!$W$8)</f>
        <v>51</v>
      </c>
      <c r="E10" s="172">
        <f>SUMIFS(rate,program,Worksheet!$X$8,sortvar,Worksheet!$Y$8,lwib,Worksheet!$W$8)</f>
        <v>0.78500000000000003</v>
      </c>
      <c r="F10" s="172">
        <f>SUMIFS(neglvlrate,nlprogram,$D$6,nllwib,Worksheet!$W$8,nlelement,Worksheet!$V$28)</f>
        <v>0.75</v>
      </c>
      <c r="G10" s="173">
        <f>IF(F10="baseline","",E10/F10)</f>
        <v>1.0466666666666666</v>
      </c>
      <c r="H10" s="49">
        <f>SUMIFS(numer,program,Worksheet!$X$9,sortvar,Worksheet!$Y8,lwib,Worksheet!$W$8)</f>
        <v>30</v>
      </c>
      <c r="I10" s="172">
        <f>SUMIFS(rate,program,Worksheet!$X$9,sortvar,Worksheet!$Y$8,lwib,Worksheet!$W$8)</f>
        <v>0.69799999999999995</v>
      </c>
      <c r="J10" s="172">
        <f>SUMIFS(neglvlrate,nlprogram,$H$6,nllwib,Worksheet!$W$8,nlelement,Worksheet!$V28)</f>
        <v>0.82</v>
      </c>
      <c r="K10" s="173">
        <f>IF(J10="baseline","",I10/J10)</f>
        <v>0.85121951219512193</v>
      </c>
      <c r="L10" s="49">
        <f>SUMIFS(numer,program,Worksheet!$X$11,sortvar,Worksheet!$Y8,lwib,Worksheet!$W$8)</f>
        <v>9</v>
      </c>
      <c r="M10" s="172">
        <f>SUMIFS(rate,program,Worksheet!$X$11,sortvar,Worksheet!$Y$8,lwib,Worksheet!$W$8)</f>
        <v>0.9</v>
      </c>
      <c r="N10" s="172">
        <f>SUMIFS(neglvlrate,nlprogram,$L$6,nllwib,Worksheet!$W$8,nlelement,Worksheet!$V28)</f>
        <v>0.76</v>
      </c>
      <c r="O10" s="173">
        <f>M10/N10</f>
        <v>1.1842105263157894</v>
      </c>
      <c r="P10" s="174">
        <f>AVERAGE(G10,K10,O10)</f>
        <v>1.027365568392526</v>
      </c>
      <c r="Q10" s="50"/>
    </row>
    <row r="11" spans="1:24" ht="16.5" customHeight="1" x14ac:dyDescent="0.25">
      <c r="A11" s="11"/>
      <c r="B11" s="11"/>
      <c r="C11" s="166"/>
      <c r="D11" s="51">
        <f>SUMIFS(denom,program,Worksheet!$X$8,sortvar,Worksheet!$Y$8,lwib,Worksheet!$W$8)</f>
        <v>65</v>
      </c>
      <c r="E11" s="154"/>
      <c r="F11" s="154"/>
      <c r="G11" s="156"/>
      <c r="H11" s="51">
        <f>SUMIFS(denom,program,Worksheet!$X$9,sortvar,Worksheet!$Y8,lwib,Worksheet!$W$8)</f>
        <v>43</v>
      </c>
      <c r="I11" s="154"/>
      <c r="J11" s="154"/>
      <c r="K11" s="156"/>
      <c r="L11" s="51">
        <f>SUMIFS(denom,program,Worksheet!$X$11,sortvar,Worksheet!$Y8,lwib,Worksheet!$W$8)</f>
        <v>10</v>
      </c>
      <c r="M11" s="154"/>
      <c r="N11" s="154"/>
      <c r="O11" s="156"/>
      <c r="P11" s="158"/>
      <c r="Q11" s="52"/>
    </row>
    <row r="12" spans="1:24" ht="16.5" customHeight="1" x14ac:dyDescent="0.25">
      <c r="A12" s="11"/>
      <c r="B12" s="11"/>
      <c r="C12" s="171" t="s">
        <v>77</v>
      </c>
      <c r="D12" s="53">
        <f>SUMIFS(numer,program,Worksheet!$X$8,sortvar,Worksheet!$Y$9,lwib,Worksheet!$W$8)</f>
        <v>26</v>
      </c>
      <c r="E12" s="161">
        <f>SUMIFS(rate,program,Worksheet!$X$8,sortvar,Worksheet!$Y$9,lwib,Worksheet!$W$8)</f>
        <v>0.86699999999999999</v>
      </c>
      <c r="F12" s="161">
        <f>SUMIFS(neglvlrate,nlprogram,$D$6,nllwib,Worksheet!$W$8,nlelement,Worksheet!$V$29)</f>
        <v>0.73</v>
      </c>
      <c r="G12" s="160">
        <f>E12/F12</f>
        <v>1.1876712328767123</v>
      </c>
      <c r="H12" s="53">
        <f>SUMIFS(numer,program,Worksheet!$X$9,sortvar,Worksheet!$Y9,lwib,Worksheet!$W$8)</f>
        <v>33</v>
      </c>
      <c r="I12" s="161">
        <f>SUMIFS(rate,program,Worksheet!$X$9,sortvar,Worksheet!$Y$9,lwib,Worksheet!$W$8)</f>
        <v>0.84599999999999997</v>
      </c>
      <c r="J12" s="161">
        <f>SUMIFS(neglvlrate,nlprogram,$H$6,nllwib,Worksheet!$W$8,nlelement,Worksheet!$V29)</f>
        <v>0.8</v>
      </c>
      <c r="K12" s="160">
        <f>I12/J12</f>
        <v>1.0574999999999999</v>
      </c>
      <c r="L12" s="53">
        <f>SUMIFS(numer,program,Worksheet!$X$11,sortvar,Worksheet!$Y9,lwib,Worksheet!$W$8)</f>
        <v>1</v>
      </c>
      <c r="M12" s="161">
        <f>SUMIFS(rate,program,Worksheet!$X$11,sortvar,Worksheet!$Y$9,lwib,Worksheet!$W$8)</f>
        <v>0.5</v>
      </c>
      <c r="N12" s="161">
        <f>SUMIFS(neglvlrate,nlprogram,$L$6,nllwib,Worksheet!$W$8,nlelement,Worksheet!$V29)</f>
        <v>0.7</v>
      </c>
      <c r="O12" s="160">
        <f>M12/N12</f>
        <v>0.7142857142857143</v>
      </c>
      <c r="P12" s="183">
        <f>AVERAGE(G12,K12,O12)</f>
        <v>0.98648564905414216</v>
      </c>
      <c r="Q12" s="52"/>
    </row>
    <row r="13" spans="1:24" ht="16.149999999999999" customHeight="1" x14ac:dyDescent="0.25">
      <c r="A13" s="11"/>
      <c r="B13" s="11"/>
      <c r="C13" s="171"/>
      <c r="D13" s="54">
        <f>SUMIFS(denom,program,Worksheet!$X$8,sortvar,Worksheet!$Y$9,lwib,Worksheet!$W$8)</f>
        <v>30</v>
      </c>
      <c r="E13" s="161"/>
      <c r="F13" s="161"/>
      <c r="G13" s="160"/>
      <c r="H13" s="54">
        <f>SUMIFS(denom,program,Worksheet!$X$9,sortvar,Worksheet!$Y9,lwib,Worksheet!$W$8)</f>
        <v>39</v>
      </c>
      <c r="I13" s="161"/>
      <c r="J13" s="161"/>
      <c r="K13" s="160"/>
      <c r="L13" s="54">
        <f>SUMIFS(denom,program,Worksheet!$X$11,sortvar,Worksheet!$Y9,lwib,Worksheet!$W$8)</f>
        <v>2</v>
      </c>
      <c r="M13" s="161"/>
      <c r="N13" s="161"/>
      <c r="O13" s="160"/>
      <c r="P13" s="183"/>
      <c r="Q13" s="52"/>
    </row>
    <row r="14" spans="1:24" ht="16.5" customHeight="1" x14ac:dyDescent="0.25">
      <c r="A14" s="11"/>
      <c r="B14" s="11"/>
      <c r="C14" s="166" t="s">
        <v>82</v>
      </c>
      <c r="D14" s="55">
        <f>SUMIFS(numer,program,Worksheet!$X$8,sortvar,Worksheet!$Y$11,lwib,Worksheet!$W$8)</f>
        <v>0</v>
      </c>
      <c r="E14" s="170">
        <f>SUMIFS(medrate,program,Worksheet!$X$8,sortvar,Worksheet!$Y$11,lwib,Worksheet!$W$8)</f>
        <v>7700.5</v>
      </c>
      <c r="F14" s="169">
        <f>SUMIFS(neglvlrate,nlprogram,$D$6,nllwib,Worksheet!$W$8,nlelement,Worksheet!$V$30)</f>
        <v>7000</v>
      </c>
      <c r="G14" s="156">
        <f t="shared" ref="G14" si="0">IF(F14="baseline","",E14/F14)</f>
        <v>1.1000714285714286</v>
      </c>
      <c r="H14" s="55">
        <f>SUMIFS(numer,program,Worksheet!$X$9,sortvar,Worksheet!$Y11,lwib,Worksheet!$W$8)</f>
        <v>0</v>
      </c>
      <c r="I14" s="170">
        <f>SUMIFS(medrate,program,Worksheet!$X$9,sortvar,Worksheet!$Y$11,lwib,Worksheet!$W$8)</f>
        <v>10137.965</v>
      </c>
      <c r="J14" s="169">
        <f>SUMIFS(neglvlrate,nlprogram,$H$6,nllwib,Worksheet!$W$8,nlelement,Worksheet!$V30)</f>
        <v>8700</v>
      </c>
      <c r="K14" s="156">
        <f t="shared" ref="K14" si="1">IF(J14="baseline","",I14/J14)</f>
        <v>1.1652833333333334</v>
      </c>
      <c r="L14" s="55">
        <f>SUMIFS(numer,program,Worksheet!$X$11,sortvar,Worksheet!$Y11,lwib,Worksheet!$W$8)</f>
        <v>0</v>
      </c>
      <c r="M14" s="170">
        <f>SUMIFS(medrate,program,Worksheet!$X$11,sortvar,Worksheet!$Y$11,lwib,Worksheet!$W$8)</f>
        <v>5911.88</v>
      </c>
      <c r="N14" s="169">
        <f>IF(SUMIFS(neglvlrate,nlprogram,$L$6,nllwib,Worksheet!$W$8,nlelement,Worksheet!$V30)=0,"Baseline",SUMIFS(neglvlrate,nlprogram,$L$6,nllwib,Worksheet!$W$8,nlelement,Worksheet!$V30))</f>
        <v>3400</v>
      </c>
      <c r="O14" s="156">
        <f>IF(N14="baseline","",M14/N14)</f>
        <v>1.7387882352941177</v>
      </c>
      <c r="P14" s="184">
        <f>IF(F14="baseline",IF(J14="baseline",IF(N14="baseline","",AVERAGE(G14,K14,O14)),AVERAGE(G14,K14,O14)),AVERAGE(G14,K14,O14))</f>
        <v>1.3347143323996267</v>
      </c>
      <c r="Q14" s="52"/>
    </row>
    <row r="15" spans="1:24" ht="16.5" customHeight="1" x14ac:dyDescent="0.25">
      <c r="A15" s="11"/>
      <c r="B15" s="11"/>
      <c r="C15" s="166"/>
      <c r="D15" s="51">
        <f>SUMIFS(denom,program,Worksheet!$X$8,sortvar,Worksheet!$Y$11,lwib,Worksheet!$W$8)</f>
        <v>0</v>
      </c>
      <c r="E15" s="170"/>
      <c r="F15" s="169"/>
      <c r="G15" s="156"/>
      <c r="H15" s="51">
        <f>SUMIFS(denom,program,Worksheet!$X$9,sortvar,Worksheet!$Y11,lwib,Worksheet!$W$8)</f>
        <v>0</v>
      </c>
      <c r="I15" s="170"/>
      <c r="J15" s="169"/>
      <c r="K15" s="156"/>
      <c r="L15" s="51">
        <f>SUMIFS(denom,program,Worksheet!$X$11,sortvar,Worksheet!$Y11,lwib,Worksheet!$W$8)</f>
        <v>0</v>
      </c>
      <c r="M15" s="170"/>
      <c r="N15" s="169"/>
      <c r="O15" s="156"/>
      <c r="P15" s="184"/>
      <c r="Q15" s="52"/>
    </row>
    <row r="16" spans="1:24" ht="16.5" customHeight="1" x14ac:dyDescent="0.25">
      <c r="A16" s="11"/>
      <c r="B16" s="11"/>
      <c r="C16" s="171" t="s">
        <v>27</v>
      </c>
      <c r="D16" s="53">
        <f>SUMIFS(numer,program,Worksheet!$X$8,sortvar,Worksheet!$Y$12,lwib,Worksheet!$W$8)</f>
        <v>5</v>
      </c>
      <c r="E16" s="161">
        <f>SUMIFS(rate,program,Worksheet!$X$8,sortvar,Worksheet!$Y$12,lwib,Worksheet!$W$8)</f>
        <v>0.71399999999999997</v>
      </c>
      <c r="F16" s="161">
        <f>SUMIFS(neglvlrate,nlprogram,$D$6,nllwib,Worksheet!$W$8,nlelement,Worksheet!$V$31)</f>
        <v>0.68</v>
      </c>
      <c r="G16" s="160">
        <f>E16/F16</f>
        <v>1.0499999999999998</v>
      </c>
      <c r="H16" s="53">
        <f>SUMIFS(numer,program,Worksheet!$X$9,sortvar,Worksheet!$Y12,lwib,Worksheet!$W$8)</f>
        <v>12</v>
      </c>
      <c r="I16" s="161">
        <f>SUMIFS(rate,program,Worksheet!$X$9,sortvar,Worksheet!$Y$12,lwib,Worksheet!$W$8)</f>
        <v>0.85699999999999998</v>
      </c>
      <c r="J16" s="161">
        <f>SUMIFS(neglvlrate,nlprogram,$H$6,nllwib,Worksheet!$W$8,nlelement,Worksheet!$V31)</f>
        <v>0.63</v>
      </c>
      <c r="K16" s="160">
        <f>I16/J16</f>
        <v>1.3603174603174604</v>
      </c>
      <c r="L16" s="53">
        <f>SUMIFS(numer,program,Worksheet!$X$11,sortvar,Worksheet!$Y12,lwib,Worksheet!$W$8)</f>
        <v>1</v>
      </c>
      <c r="M16" s="161">
        <f>SUMIFS(rate,program,Worksheet!$X$11,sortvar,Worksheet!$Y$12,lwib,Worksheet!$W$8)</f>
        <v>1</v>
      </c>
      <c r="N16" s="161">
        <f>SUMIFS(neglvlrate,nlprogram,$L$6,nllwib,Worksheet!$W$8,nlelement,Worksheet!$V31)</f>
        <v>0.75</v>
      </c>
      <c r="O16" s="160">
        <f>M16/N16</f>
        <v>1.3333333333333333</v>
      </c>
      <c r="P16" s="185">
        <f>AVERAGE(G16,K16,O16)</f>
        <v>1.2478835978835978</v>
      </c>
      <c r="Q16" s="52"/>
    </row>
    <row r="17" spans="1:17" ht="16.5" customHeight="1" x14ac:dyDescent="0.25">
      <c r="A17" s="11"/>
      <c r="B17" s="11"/>
      <c r="C17" s="171"/>
      <c r="D17" s="54">
        <f>SUMIFS(denom,program,Worksheet!$X$8,sortvar,Worksheet!$Y$12,lwib,Worksheet!$W$8)</f>
        <v>7</v>
      </c>
      <c r="E17" s="161"/>
      <c r="F17" s="161"/>
      <c r="G17" s="160"/>
      <c r="H17" s="54">
        <f>SUMIFS(denom,program,Worksheet!$X$9,sortvar,Worksheet!$Y12,lwib,Worksheet!$W$8)</f>
        <v>14</v>
      </c>
      <c r="I17" s="161"/>
      <c r="J17" s="161"/>
      <c r="K17" s="160"/>
      <c r="L17" s="54">
        <f>SUMIFS(denom,program,Worksheet!$X$11,sortvar,Worksheet!$Y12,lwib,Worksheet!$W$8)</f>
        <v>1</v>
      </c>
      <c r="M17" s="161"/>
      <c r="N17" s="161"/>
      <c r="O17" s="160"/>
      <c r="P17" s="183"/>
      <c r="Q17" s="52"/>
    </row>
    <row r="18" spans="1:17" ht="15.75" customHeight="1" x14ac:dyDescent="0.25">
      <c r="A18" s="11"/>
      <c r="B18" s="11"/>
      <c r="C18" s="166" t="s">
        <v>28</v>
      </c>
      <c r="D18" s="55">
        <f>SUMIFS(numer,program,Worksheet!$X$8,sortvar,Worksheet!$Y$13,lwib,Worksheet!$W$8)</f>
        <v>7</v>
      </c>
      <c r="E18" s="154">
        <f>SUMIFS(rate,program,Worksheet!$X$8,sortvar,Worksheet!$Y$13,lwib,Worksheet!$W$8)</f>
        <v>0.438</v>
      </c>
      <c r="F18" s="154">
        <f>IF(SUMIFS(neglvlrate,nlprogram,$D$6,nllwib,Worksheet!$W$8,nlelement,Worksheet!$V$32)=0,"Baseline",SUMIFS(neglvlrate,nlprogram,$D$6,nllwib,Worksheet!$W$8,nlelement,Worksheet!$V$32))</f>
        <v>0.5</v>
      </c>
      <c r="G18" s="156">
        <f>IF(F18="baseline","",E18/F18)</f>
        <v>0.876</v>
      </c>
      <c r="H18" s="55">
        <f>SUMIFS(numer,program,Worksheet!$X$9,sortvar,Worksheet!$Y13,lwib,Worksheet!$W$8)</f>
        <v>6</v>
      </c>
      <c r="I18" s="154">
        <f>SUMIFS(rate,program,Worksheet!$X$9,sortvar,Worksheet!$Y$13,lwib,Worksheet!$W$8)</f>
        <v>0.75</v>
      </c>
      <c r="J18" s="154">
        <f>IF(SUMIFS(neglvlrate,nlprogram,$H$6,nllwib,Worksheet!$W$8,nlelement,Worksheet!$V32)=0,"Baseline",SUMIFS(neglvlrate,nlprogram,$H$6,nllwib,Worksheet!$W$8,nlelement,Worksheet!$V32))</f>
        <v>0.7</v>
      </c>
      <c r="K18" s="156">
        <f>IF(J18="baseline","",I18/J18)</f>
        <v>1.0714285714285714</v>
      </c>
      <c r="L18" s="55">
        <f>SUMIFS(numer,program,Worksheet!$X$11,sortvar,Worksheet!$Y13,lwib,Worksheet!$W$8)</f>
        <v>0</v>
      </c>
      <c r="M18" s="154">
        <f>SUMIFS(rate,program,Worksheet!$X$11,sortvar,Worksheet!$Y$13,lwib,Worksheet!$W$8)</f>
        <v>0</v>
      </c>
      <c r="N18" s="154">
        <f>IF(SUMIFS(neglvlrate,nlprogram,$L$6,nllwib,Worksheet!$W$8,nlelement,Worksheet!$V32)=0,"Baseline",SUMIFS(neglvlrate,nlprogram,$L$6,nllwib,Worksheet!$W$8,nlelement,Worksheet!$V32))</f>
        <v>0.72</v>
      </c>
      <c r="O18" s="156">
        <f>IF(N18="baseline","",M18/N18)</f>
        <v>0</v>
      </c>
      <c r="P18" s="184">
        <f>IF(F18="baseline",IF(J18="baseline",IF(N18="baseline","",AVERAGE(G18,K18,O18)),AVERAGE(G18,K18,O18)),AVERAGE(G18,K18,O18))</f>
        <v>0.64914285714285713</v>
      </c>
      <c r="Q18" s="52"/>
    </row>
    <row r="19" spans="1:17" ht="15.75" customHeight="1" x14ac:dyDescent="0.25">
      <c r="A19" s="11"/>
      <c r="B19" s="11"/>
      <c r="C19" s="167"/>
      <c r="D19" s="56">
        <f>SUMIFS(denom,program,Worksheet!$X$8,sortvar,Worksheet!$Y$13,lwib,Worksheet!$W$8)</f>
        <v>16</v>
      </c>
      <c r="E19" s="155"/>
      <c r="F19" s="155"/>
      <c r="G19" s="157"/>
      <c r="H19" s="56">
        <f>SUMIFS(denom,program,Worksheet!$X$9,sortvar,Worksheet!$Y13,lwib,Worksheet!$W$8)</f>
        <v>8</v>
      </c>
      <c r="I19" s="155"/>
      <c r="J19" s="155"/>
      <c r="K19" s="157"/>
      <c r="L19" s="56">
        <f>SUMIFS(denom,program,Worksheet!$X$11,sortvar,Worksheet!$Y13,lwib,Worksheet!$W$8)</f>
        <v>6</v>
      </c>
      <c r="M19" s="155"/>
      <c r="N19" s="155"/>
      <c r="O19" s="157"/>
      <c r="P19" s="186"/>
      <c r="Q19" s="11"/>
    </row>
    <row r="20" spans="1:17" ht="16.5" customHeight="1" x14ac:dyDescent="0.25">
      <c r="A20" s="11"/>
      <c r="B20" s="11"/>
      <c r="C20" s="162" t="s">
        <v>36</v>
      </c>
      <c r="D20" s="164"/>
      <c r="E20" s="150"/>
      <c r="F20" s="150"/>
      <c r="G20" s="142">
        <f>AVERAGE(G10:G19)</f>
        <v>1.0520818656229616</v>
      </c>
      <c r="H20" s="152"/>
      <c r="I20" s="150"/>
      <c r="J20" s="150"/>
      <c r="K20" s="142">
        <f>AVERAGE(K10:K19)</f>
        <v>1.1011497754548973</v>
      </c>
      <c r="L20" s="152"/>
      <c r="M20" s="150"/>
      <c r="N20" s="150"/>
      <c r="O20" s="142">
        <f>AVERAGE(O10:O19)</f>
        <v>0.99412356184579098</v>
      </c>
      <c r="P20" s="194" t="str">
        <f>IF(Worksheet!Y21&gt;0,"!",Worksheet!$AA$16)</f>
        <v>!</v>
      </c>
      <c r="Q20" s="11"/>
    </row>
    <row r="21" spans="1:17" ht="15.75" customHeight="1" thickBot="1" x14ac:dyDescent="0.3">
      <c r="A21" s="11"/>
      <c r="B21" s="11"/>
      <c r="C21" s="163"/>
      <c r="D21" s="165"/>
      <c r="E21" s="151"/>
      <c r="F21" s="151"/>
      <c r="G21" s="143"/>
      <c r="H21" s="153"/>
      <c r="I21" s="151"/>
      <c r="J21" s="151"/>
      <c r="K21" s="143"/>
      <c r="L21" s="153"/>
      <c r="M21" s="151"/>
      <c r="N21" s="151"/>
      <c r="O21" s="143"/>
      <c r="P21" s="195"/>
      <c r="Q21" s="11"/>
    </row>
    <row r="22" spans="1:17" ht="15.75" customHeight="1" x14ac:dyDescent="0.25">
      <c r="A22" s="11"/>
      <c r="B22" s="11"/>
      <c r="C22" s="11"/>
      <c r="D22" s="11"/>
      <c r="E22" s="11"/>
      <c r="F22" s="11"/>
      <c r="G22" s="11"/>
      <c r="H22" s="11"/>
      <c r="I22" s="11"/>
      <c r="J22" s="11"/>
      <c r="K22" s="11"/>
      <c r="L22" s="11"/>
      <c r="M22" s="11"/>
      <c r="N22" s="11"/>
      <c r="O22" s="11"/>
      <c r="P22" s="11"/>
      <c r="Q22" s="11"/>
    </row>
    <row r="23" spans="1:17" x14ac:dyDescent="0.25">
      <c r="A23" s="11"/>
      <c r="B23" s="11"/>
      <c r="C23" s="40"/>
      <c r="D23" s="41"/>
      <c r="E23" s="11"/>
      <c r="F23" s="11"/>
      <c r="G23" s="11"/>
      <c r="H23" s="11"/>
      <c r="I23" s="11"/>
      <c r="J23" s="11"/>
      <c r="K23" s="11"/>
      <c r="L23" s="11"/>
      <c r="M23" s="11"/>
      <c r="N23" s="11"/>
      <c r="O23" s="11"/>
      <c r="P23" s="11"/>
      <c r="Q23" s="11"/>
    </row>
    <row r="24" spans="1:17" ht="15" customHeight="1" x14ac:dyDescent="0.25">
      <c r="A24" s="11"/>
      <c r="B24" s="11"/>
      <c r="C24" s="199" t="str">
        <f>B3</f>
        <v>Statewide</v>
      </c>
      <c r="D24" s="199"/>
      <c r="E24" s="199"/>
      <c r="F24" s="199"/>
      <c r="G24" s="199"/>
      <c r="H24" s="199"/>
      <c r="I24" s="199"/>
      <c r="J24" s="199"/>
      <c r="K24" s="199"/>
      <c r="L24" s="199"/>
      <c r="M24" s="199"/>
      <c r="N24" s="199"/>
      <c r="O24" s="199"/>
      <c r="P24" s="199"/>
      <c r="Q24" s="11"/>
    </row>
    <row r="25" spans="1:17" ht="15" customHeight="1" thickBot="1" x14ac:dyDescent="0.3">
      <c r="A25" s="11"/>
      <c r="B25" s="11"/>
      <c r="C25" s="200"/>
      <c r="D25" s="200"/>
      <c r="E25" s="200"/>
      <c r="F25" s="200"/>
      <c r="G25" s="200"/>
      <c r="H25" s="200"/>
      <c r="I25" s="200"/>
      <c r="J25" s="200"/>
      <c r="K25" s="200"/>
      <c r="L25" s="200"/>
      <c r="M25" s="200"/>
      <c r="N25" s="200"/>
      <c r="O25" s="200"/>
      <c r="P25" s="200"/>
      <c r="Q25" s="11"/>
    </row>
    <row r="26" spans="1:17" ht="15" customHeight="1" x14ac:dyDescent="0.25">
      <c r="A26" s="11"/>
      <c r="B26" s="11"/>
      <c r="C26" s="140"/>
      <c r="D26" s="188" t="s">
        <v>23</v>
      </c>
      <c r="E26" s="189"/>
      <c r="F26" s="189"/>
      <c r="G26" s="190"/>
      <c r="H26" s="188" t="s">
        <v>34</v>
      </c>
      <c r="I26" s="189"/>
      <c r="J26" s="189"/>
      <c r="K26" s="190"/>
      <c r="L26" s="188" t="s">
        <v>30</v>
      </c>
      <c r="M26" s="189"/>
      <c r="N26" s="189"/>
      <c r="O26" s="190"/>
      <c r="P26" s="196" t="s">
        <v>35</v>
      </c>
      <c r="Q26" s="11"/>
    </row>
    <row r="27" spans="1:17" ht="15" customHeight="1" x14ac:dyDescent="0.25">
      <c r="A27" s="11"/>
      <c r="B27" s="11"/>
      <c r="C27" s="141"/>
      <c r="D27" s="191"/>
      <c r="E27" s="192"/>
      <c r="F27" s="192"/>
      <c r="G27" s="193"/>
      <c r="H27" s="191"/>
      <c r="I27" s="192"/>
      <c r="J27" s="192"/>
      <c r="K27" s="193"/>
      <c r="L27" s="191"/>
      <c r="M27" s="192"/>
      <c r="N27" s="192"/>
      <c r="O27" s="193"/>
      <c r="P27" s="197"/>
      <c r="Q27" s="11"/>
    </row>
    <row r="28" spans="1:17" ht="15" customHeight="1" x14ac:dyDescent="0.25">
      <c r="A28" s="11"/>
      <c r="B28" s="11"/>
      <c r="C28" s="45"/>
      <c r="D28" s="46" t="s">
        <v>38</v>
      </c>
      <c r="E28" s="146" t="s">
        <v>79</v>
      </c>
      <c r="F28" s="146" t="s">
        <v>78</v>
      </c>
      <c r="G28" s="148" t="s">
        <v>80</v>
      </c>
      <c r="H28" s="46" t="s">
        <v>38</v>
      </c>
      <c r="I28" s="146" t="s">
        <v>79</v>
      </c>
      <c r="J28" s="146" t="s">
        <v>78</v>
      </c>
      <c r="K28" s="148" t="s">
        <v>80</v>
      </c>
      <c r="L28" s="47" t="s">
        <v>38</v>
      </c>
      <c r="M28" s="146" t="s">
        <v>79</v>
      </c>
      <c r="N28" s="146" t="s">
        <v>78</v>
      </c>
      <c r="O28" s="148" t="s">
        <v>80</v>
      </c>
      <c r="P28" s="197"/>
      <c r="Q28" s="11"/>
    </row>
    <row r="29" spans="1:17" ht="15.75" customHeight="1" x14ac:dyDescent="0.25">
      <c r="A29" s="11"/>
      <c r="B29" s="11"/>
      <c r="C29" s="48"/>
      <c r="D29" s="46" t="s">
        <v>63</v>
      </c>
      <c r="E29" s="147"/>
      <c r="F29" s="147"/>
      <c r="G29" s="149"/>
      <c r="H29" s="46" t="s">
        <v>63</v>
      </c>
      <c r="I29" s="147"/>
      <c r="J29" s="147"/>
      <c r="K29" s="149"/>
      <c r="L29" s="47" t="s">
        <v>63</v>
      </c>
      <c r="M29" s="147"/>
      <c r="N29" s="147"/>
      <c r="O29" s="149"/>
      <c r="P29" s="198"/>
      <c r="Q29" s="11"/>
    </row>
    <row r="30" spans="1:17" ht="15.75" x14ac:dyDescent="0.25">
      <c r="A30" s="11"/>
      <c r="B30" s="11"/>
      <c r="C30" s="175" t="s">
        <v>76</v>
      </c>
      <c r="D30" s="57">
        <f>SUMIFS(numer,program,Worksheet!$X$8,sortvar,Worksheet!$Y8,lwib,Worksheet!$W$9)</f>
        <v>864</v>
      </c>
      <c r="E30" s="172">
        <f>SUMIFS(rate,program,Worksheet!$X$8,sortvar,Worksheet!$Y$8,lwib,Worksheet!$W$9)</f>
        <v>0.77600000000000002</v>
      </c>
      <c r="F30" s="172">
        <f>SUMIFS(neglvlrate,nlprogram,$D$26,nllwib,Worksheet!$W$9,nlelement,Worksheet!$V$28)</f>
        <v>0.73</v>
      </c>
      <c r="G30" s="173">
        <f>IF(F30="baseline","",E30/F30)</f>
        <v>1.0630136986301371</v>
      </c>
      <c r="H30" s="57">
        <f>SUMIFS(numer,program,Worksheet!$X$9,sortvar,Worksheet!$Y8,lwib,Worksheet!$W$9)</f>
        <v>819</v>
      </c>
      <c r="I30" s="172">
        <f>SUMIFS(rate,program,Worksheet!$X$9,sortvar,Worksheet!$Y$8,lwib,Worksheet!$W$9)</f>
        <v>0.80100000000000005</v>
      </c>
      <c r="J30" s="172">
        <f>SUMIFS(neglvlrate,nlprogram,$H$26,nllwib,Worksheet!$W$9,nlelement,Worksheet!$V$28)</f>
        <v>0.77</v>
      </c>
      <c r="K30" s="173">
        <f>IF(J30="baseline","",I30/J30)</f>
        <v>1.0402597402597402</v>
      </c>
      <c r="L30" s="57">
        <f>SUMIFS(numer,program,Worksheet!$X$11,sortvar,Worksheet!$Y8,lwib,Worksheet!$W$9)</f>
        <v>467</v>
      </c>
      <c r="M30" s="172">
        <f>SUMIFS(rate,program,Worksheet!$X$11,sortvar,Worksheet!$Y$8,lwib,Worksheet!$W$9)</f>
        <v>0.74</v>
      </c>
      <c r="N30" s="172">
        <f>SUMIFS(neglvlrate,nlprogram,$L$26,nllwib,Worksheet!$W$9,nlelement,Worksheet!$V$28)</f>
        <v>0.66</v>
      </c>
      <c r="O30" s="173">
        <f>M30/N30</f>
        <v>1.1212121212121211</v>
      </c>
      <c r="P30" s="174">
        <f>AVERAGE(G30,K30,O30)</f>
        <v>1.0748285200339993</v>
      </c>
      <c r="Q30" s="11"/>
    </row>
    <row r="31" spans="1:17" ht="15.75" x14ac:dyDescent="0.25">
      <c r="A31" s="11"/>
      <c r="B31" s="11"/>
      <c r="C31" s="166"/>
      <c r="D31" s="58">
        <f>SUMIFS(denom,program,Worksheet!$X$8,sortvar,Worksheet!$Y8,lwib,Worksheet!$W$9)</f>
        <v>1113</v>
      </c>
      <c r="E31" s="154"/>
      <c r="F31" s="154"/>
      <c r="G31" s="156"/>
      <c r="H31" s="58">
        <f>SUMIFS(denom,program,Worksheet!$X$9,sortvar,Worksheet!$Y8,lwib,Worksheet!$W$9)</f>
        <v>1023</v>
      </c>
      <c r="I31" s="154"/>
      <c r="J31" s="154"/>
      <c r="K31" s="156"/>
      <c r="L31" s="58">
        <f>SUMIFS(denom,program,Worksheet!$X$11,sortvar,Worksheet!$Y8,lwib,Worksheet!$W$9)</f>
        <v>631</v>
      </c>
      <c r="M31" s="154"/>
      <c r="N31" s="154"/>
      <c r="O31" s="156"/>
      <c r="P31" s="158"/>
      <c r="Q31" s="11"/>
    </row>
    <row r="32" spans="1:17" ht="15.75" x14ac:dyDescent="0.25">
      <c r="A32" s="11"/>
      <c r="B32" s="11"/>
      <c r="C32" s="171" t="s">
        <v>77</v>
      </c>
      <c r="D32" s="53">
        <f>SUMIFS(numer,program,Worksheet!$X$8,sortvar,Worksheet!$Y9,lwib,Worksheet!$W$9)</f>
        <v>667</v>
      </c>
      <c r="E32" s="161">
        <f>SUMIFS(rate,program,Worksheet!$X$8,sortvar,Worksheet!$Y$9,lwib,Worksheet!$W$9)</f>
        <v>0.74199999999999999</v>
      </c>
      <c r="F32" s="161">
        <f>SUMIFS(neglvlrate,nlprogram,$D$26,nllwib,Worksheet!$W$9,nlelement,Worksheet!$V$29)</f>
        <v>0.71</v>
      </c>
      <c r="G32" s="160">
        <f>E32/F32</f>
        <v>1.0450704225352112</v>
      </c>
      <c r="H32" s="53">
        <f>SUMIFS(numer,program,Worksheet!$X$9,sortvar,Worksheet!$Y9,lwib,Worksheet!$W$9)</f>
        <v>758</v>
      </c>
      <c r="I32" s="161">
        <f>SUMIFS(rate,program,Worksheet!$X$9,sortvar,Worksheet!$Y$9,lwib,Worksheet!$W$9)</f>
        <v>0.81399999999999995</v>
      </c>
      <c r="J32" s="161">
        <f>SUMIFS(neglvlrate,nlprogram,$H$26,nllwib,Worksheet!$W$9,nlelement,Worksheet!$V$29)</f>
        <v>0.76</v>
      </c>
      <c r="K32" s="160">
        <f>I32/J32</f>
        <v>1.0710526315789473</v>
      </c>
      <c r="L32" s="53">
        <f>SUMIFS(numer,program,Worksheet!$X$11,sortvar,Worksheet!$Y9,lwib,Worksheet!$W$9)</f>
        <v>280</v>
      </c>
      <c r="M32" s="161">
        <f>SUMIFS(rate,program,Worksheet!$X$11,sortvar,Worksheet!$Y$9,lwib,Worksheet!$W$9)</f>
        <v>0.71099999999999997</v>
      </c>
      <c r="N32" s="161">
        <f>SUMIFS(neglvlrate,nlprogram,$L$26,nllwib,Worksheet!$W$9,nlelement,Worksheet!$V$29)</f>
        <v>0.62</v>
      </c>
      <c r="O32" s="160">
        <f>M32/N32</f>
        <v>1.1467741935483871</v>
      </c>
      <c r="P32" s="168">
        <f>AVERAGE(G32,K32,O32)</f>
        <v>1.087632415887515</v>
      </c>
      <c r="Q32" s="11"/>
    </row>
    <row r="33" spans="1:19" ht="15.75" x14ac:dyDescent="0.25">
      <c r="A33" s="11"/>
      <c r="B33" s="11"/>
      <c r="C33" s="171"/>
      <c r="D33" s="54">
        <f>SUMIFS(denom,program,Worksheet!$X$8,sortvar,Worksheet!$Y9,lwib,Worksheet!$W$9)</f>
        <v>899</v>
      </c>
      <c r="E33" s="161"/>
      <c r="F33" s="161"/>
      <c r="G33" s="160"/>
      <c r="H33" s="54">
        <f>SUMIFS(denom,program,Worksheet!$X$9,sortvar,Worksheet!$Y9,lwib,Worksheet!$W$9)</f>
        <v>931</v>
      </c>
      <c r="I33" s="161"/>
      <c r="J33" s="161"/>
      <c r="K33" s="160"/>
      <c r="L33" s="54">
        <f>SUMIFS(denom,program,Worksheet!$X$11,sortvar,Worksheet!$Y9,lwib,Worksheet!$W$9)</f>
        <v>394</v>
      </c>
      <c r="M33" s="161"/>
      <c r="N33" s="161"/>
      <c r="O33" s="160"/>
      <c r="P33" s="168"/>
      <c r="Q33" s="11"/>
    </row>
    <row r="34" spans="1:19" ht="15.75" x14ac:dyDescent="0.25">
      <c r="A34" s="11"/>
      <c r="B34" s="11"/>
      <c r="C34" s="166" t="s">
        <v>82</v>
      </c>
      <c r="D34" s="59">
        <f>SUMIFS(numer,program,Worksheet!$X$8,sortvar,Worksheet!$Y11,lwib,Worksheet!$W$9)</f>
        <v>0</v>
      </c>
      <c r="E34" s="170">
        <f>SUMIFS(medrate,program,Worksheet!$X$8,sortvar,Worksheet!$Y$11,lwib,Worksheet!$W$9)</f>
        <v>7411.2</v>
      </c>
      <c r="F34" s="169">
        <f>SUMIFS(neglvlrate,nlprogram,$D$26,nllwib,Worksheet!$W$9,nlelement,Worksheet!$V$30)</f>
        <v>6250</v>
      </c>
      <c r="G34" s="156">
        <f t="shared" ref="G34" si="2">IF(F34="baseline","",E34/F34)</f>
        <v>1.185792</v>
      </c>
      <c r="H34" s="59">
        <f>SUMIFS(numer,program,Worksheet!$X$9,sortvar,Worksheet!$Y11,lwib,Worksheet!$W$9)</f>
        <v>0</v>
      </c>
      <c r="I34" s="170">
        <f>SUMIFS(medrate,program,Worksheet!$X$9,sortvar,Worksheet!$Y$11,lwib,Worksheet!$W$9)</f>
        <v>9601.33</v>
      </c>
      <c r="J34" s="169">
        <f>SUMIFS(neglvlrate,nlprogram,$H$26,nllwib,Worksheet!$W$9,nlelement,Worksheet!$V$30)</f>
        <v>8500</v>
      </c>
      <c r="K34" s="156">
        <f t="shared" ref="K34" si="3">IF(J34="baseline","",I34/J34)</f>
        <v>1.1295682352941177</v>
      </c>
      <c r="L34" s="59">
        <f>SUMIFS(numer,program,Worksheet!$X$11,sortvar,Worksheet!$Y11,lwib,Worksheet!$W$9)</f>
        <v>0</v>
      </c>
      <c r="M34" s="170">
        <f>SUMIFS(medrate,program,Worksheet!$X$11,sortvar,Worksheet!$Y$11,lwib,Worksheet!$W$9)</f>
        <v>3724.3649999999998</v>
      </c>
      <c r="N34" s="169">
        <f>IF(SUMIFS(neglvlrate,nlprogram,$L$26,nllwib,Worksheet!$W$9,nlelement,Worksheet!$V$30)=0,"Baseline",SUMIFS(neglvlrate,nlprogram,$L$26,nllwib,Worksheet!$W$9,nlelement,Worksheet!$V$30))</f>
        <v>3000</v>
      </c>
      <c r="O34" s="156">
        <f>IF(N34="baseline","",M34/N34)</f>
        <v>1.241455</v>
      </c>
      <c r="P34" s="158">
        <f>IF(F34="baseline",IF(J34="baseline",IF(N34="baseline","",AVERAGE(G34,K34,O34)),AVERAGE(G34,K34,O34)),AVERAGE(G34,K34,O34))</f>
        <v>1.1856050784313725</v>
      </c>
      <c r="Q34" s="11"/>
    </row>
    <row r="35" spans="1:19" ht="15.75" x14ac:dyDescent="0.25">
      <c r="A35" s="11"/>
      <c r="B35" s="11"/>
      <c r="C35" s="166"/>
      <c r="D35" s="58">
        <f>SUMIFS(denom,program,Worksheet!$X$8,sortvar,Worksheet!$Y11,lwib,Worksheet!$W$9)</f>
        <v>0</v>
      </c>
      <c r="E35" s="170"/>
      <c r="F35" s="169"/>
      <c r="G35" s="156"/>
      <c r="H35" s="58">
        <f>SUMIFS(denom,program,Worksheet!$X$9,sortvar,Worksheet!$Y11,lwib,Worksheet!$W$9)</f>
        <v>0</v>
      </c>
      <c r="I35" s="170"/>
      <c r="J35" s="169"/>
      <c r="K35" s="156"/>
      <c r="L35" s="58">
        <f>SUMIFS(denom,program,Worksheet!$X$11,sortvar,Worksheet!$Y11,lwib,Worksheet!$W$9)</f>
        <v>0</v>
      </c>
      <c r="M35" s="170"/>
      <c r="N35" s="169"/>
      <c r="O35" s="156"/>
      <c r="P35" s="158"/>
      <c r="Q35" s="11"/>
    </row>
    <row r="36" spans="1:19" ht="15.75" x14ac:dyDescent="0.25">
      <c r="A36" s="11"/>
      <c r="B36" s="11"/>
      <c r="C36" s="171" t="s">
        <v>27</v>
      </c>
      <c r="D36" s="53">
        <f>SUMIFS(numer,program,Worksheet!$X$8,sortvar,Worksheet!$Y12,lwib,Worksheet!$W$9)</f>
        <v>215</v>
      </c>
      <c r="E36" s="161">
        <f>SUMIFS(rate,program,Worksheet!$X$8,sortvar,Worksheet!$Y$12,lwib,Worksheet!$W$9)</f>
        <v>0.67800000000000005</v>
      </c>
      <c r="F36" s="161">
        <f>SUMIFS(neglvlrate,nlprogram,$D$26,nllwib,Worksheet!$W$9,nlelement,Worksheet!$V$31)</f>
        <v>0.67</v>
      </c>
      <c r="G36" s="160">
        <f>E36/F36</f>
        <v>1.0119402985074626</v>
      </c>
      <c r="H36" s="53">
        <f>SUMIFS(numer,program,Worksheet!$X$9,sortvar,Worksheet!$Y12,lwib,Worksheet!$W$9)</f>
        <v>364</v>
      </c>
      <c r="I36" s="161">
        <f>SUMIFS(rate,program,Worksheet!$X$9,sortvar,Worksheet!$Y$12,lwib,Worksheet!$W$9)</f>
        <v>0.77300000000000002</v>
      </c>
      <c r="J36" s="161">
        <f>SUMIFS(neglvlrate,nlprogram,$H$26,nllwib,Worksheet!$W$9,nlelement,Worksheet!$V$31)</f>
        <v>0.7</v>
      </c>
      <c r="K36" s="160">
        <f>I36/J36</f>
        <v>1.1042857142857143</v>
      </c>
      <c r="L36" s="53">
        <f>SUMIFS(numer,program,Worksheet!$X$11,sortvar,Worksheet!$Y12,lwib,Worksheet!$W$9)</f>
        <v>119</v>
      </c>
      <c r="M36" s="161">
        <f>SUMIFS(rate,program,Worksheet!$X$11,sortvar,Worksheet!$Y$12,lwib,Worksheet!$W$9)</f>
        <v>0.57199999999999995</v>
      </c>
      <c r="N36" s="161">
        <f>SUMIFS(neglvlrate,nlprogram,$L$26,nllwib,Worksheet!$W$9,nlelement,Worksheet!$V$31)</f>
        <v>0.65</v>
      </c>
      <c r="O36" s="160">
        <f>M36/N36</f>
        <v>0.87999999999999989</v>
      </c>
      <c r="P36" s="168">
        <f>AVERAGE(G36,K36,O36)</f>
        <v>0.9987420042643923</v>
      </c>
      <c r="Q36" s="11"/>
    </row>
    <row r="37" spans="1:19" ht="15.75" x14ac:dyDescent="0.25">
      <c r="A37" s="11"/>
      <c r="B37" s="11"/>
      <c r="C37" s="171"/>
      <c r="D37" s="54">
        <f>SUMIFS(denom,program,Worksheet!$X$8,sortvar,Worksheet!$Y12,lwib,Worksheet!$W$9)</f>
        <v>317</v>
      </c>
      <c r="E37" s="161"/>
      <c r="F37" s="161"/>
      <c r="G37" s="160"/>
      <c r="H37" s="54">
        <f>SUMIFS(denom,program,Worksheet!$X$9,sortvar,Worksheet!$Y12,lwib,Worksheet!$W$9)</f>
        <v>471</v>
      </c>
      <c r="I37" s="161"/>
      <c r="J37" s="161"/>
      <c r="K37" s="160"/>
      <c r="L37" s="54">
        <f>SUMIFS(denom,program,Worksheet!$X$11,sortvar,Worksheet!$Y12,lwib,Worksheet!$W$9)</f>
        <v>208</v>
      </c>
      <c r="M37" s="161"/>
      <c r="N37" s="161"/>
      <c r="O37" s="160"/>
      <c r="P37" s="168"/>
      <c r="Q37" s="11"/>
    </row>
    <row r="38" spans="1:19" ht="14.45" customHeight="1" x14ac:dyDescent="0.25">
      <c r="A38" s="11"/>
      <c r="B38" s="11"/>
      <c r="C38" s="166" t="s">
        <v>28</v>
      </c>
      <c r="D38" s="59">
        <f>SUMIFS(numer,program,Worksheet!$X$8,sortvar,Worksheet!$Y13,lwib,Worksheet!$W$9)</f>
        <v>602</v>
      </c>
      <c r="E38" s="154">
        <f>SUMIFS(rate,program,Worksheet!$X$8,sortvar,Worksheet!$Y$13,lwib,Worksheet!$W$9)</f>
        <v>0.34699999999999998</v>
      </c>
      <c r="F38" s="154">
        <f>IF(SUMIFS(neglvlrate,nlprogram,$D$26,nllwib,Worksheet!$W$9,nlelement,Worksheet!$V$32)=0,"Baseline",SUMIFS(neglvlrate,nlprogram,$D$26,nllwib,Worksheet!$W$9,nlelement,Worksheet!$V$32))</f>
        <v>0.5</v>
      </c>
      <c r="G38" s="156">
        <f>IF(F38="baseline","",E38/F38)</f>
        <v>0.69399999999999995</v>
      </c>
      <c r="H38" s="59">
        <f>SUMIFS(numer,program,Worksheet!$X$9,sortvar,Worksheet!$Y13,lwib,Worksheet!$W$9)</f>
        <v>234</v>
      </c>
      <c r="I38" s="154">
        <f>SUMIFS(rate,program,Worksheet!$X$9,sortvar,Worksheet!$Y$13,lwib,Worksheet!$W$9)</f>
        <v>0.40899999999999997</v>
      </c>
      <c r="J38" s="154">
        <f>IF(SUMIFS(neglvlrate,nlprogram,$H$26,nllwib,Worksheet!$W$9,nlelement,Worksheet!$V$32)=0,"Baseline",SUMIFS(neglvlrate,nlprogram,$H$26,nllwib,Worksheet!$W$9,nlelement,Worksheet!$V$32))</f>
        <v>0.44</v>
      </c>
      <c r="K38" s="156">
        <f>IF(J38="baseline","",I38/J38)</f>
        <v>0.92954545454545445</v>
      </c>
      <c r="L38" s="59">
        <f>SUMIFS(numer,program,Worksheet!$X$11,sortvar,Worksheet!$Y13,lwib,Worksheet!$W$9)</f>
        <v>236</v>
      </c>
      <c r="M38" s="154">
        <f>SUMIFS(rate,program,Worksheet!$X$11,sortvar,Worksheet!$Y$13,lwib,Worksheet!$W$9)</f>
        <v>0.19700000000000001</v>
      </c>
      <c r="N38" s="154">
        <f>IF(SUMIFS(neglvlrate,nlprogram,$L$26,nllwib,Worksheet!$W$9,nlelement,Worksheet!$V$32)=0,"Baseline",SUMIFS(neglvlrate,nlprogram,$L$26,nllwib,Worksheet!$W$9,nlelement,Worksheet!$V$32))</f>
        <v>0.57999999999999996</v>
      </c>
      <c r="O38" s="156">
        <f>IF(N38="baseline","",M38/N38)</f>
        <v>0.33965517241379312</v>
      </c>
      <c r="P38" s="158">
        <f>IF(F38="baseline",IF(J38="baseline",IF(N38="baseline","",AVERAGE(G38,K38,O38)),AVERAGE(G38,K38,O38)),AVERAGE(G38,K38,O38))</f>
        <v>0.65440020898641582</v>
      </c>
      <c r="Q38" s="11"/>
    </row>
    <row r="39" spans="1:19" ht="15" customHeight="1" x14ac:dyDescent="0.25">
      <c r="A39" s="11"/>
      <c r="B39" s="11"/>
      <c r="C39" s="167"/>
      <c r="D39" s="60">
        <f>SUMIFS(denom,program,Worksheet!$X$8,sortvar,Worksheet!$Y13,lwib,Worksheet!$W$9)</f>
        <v>1735</v>
      </c>
      <c r="E39" s="155"/>
      <c r="F39" s="155"/>
      <c r="G39" s="157"/>
      <c r="H39" s="60">
        <f>SUMIFS(denom,program,Worksheet!$X$9,sortvar,Worksheet!$Y13,lwib,Worksheet!$W$9)</f>
        <v>572</v>
      </c>
      <c r="I39" s="155"/>
      <c r="J39" s="155"/>
      <c r="K39" s="157"/>
      <c r="L39" s="60">
        <f>SUMIFS(denom,program,Worksheet!$X$11,sortvar,Worksheet!$Y13,lwib,Worksheet!$W$9)</f>
        <v>1197</v>
      </c>
      <c r="M39" s="155"/>
      <c r="N39" s="155"/>
      <c r="O39" s="157"/>
      <c r="P39" s="159"/>
      <c r="Q39" s="11"/>
    </row>
    <row r="40" spans="1:19" ht="15" customHeight="1" x14ac:dyDescent="0.25">
      <c r="A40" s="11"/>
      <c r="B40" s="11"/>
      <c r="C40" s="162" t="s">
        <v>36</v>
      </c>
      <c r="D40" s="164"/>
      <c r="E40" s="150"/>
      <c r="F40" s="150"/>
      <c r="G40" s="142">
        <f>AVERAGE(G30:G39)</f>
        <v>0.99996328393456202</v>
      </c>
      <c r="H40" s="152"/>
      <c r="I40" s="150"/>
      <c r="J40" s="150"/>
      <c r="K40" s="142">
        <f>AVERAGE(K30:K39)</f>
        <v>1.0549423551927948</v>
      </c>
      <c r="L40" s="152"/>
      <c r="M40" s="150"/>
      <c r="N40" s="150"/>
      <c r="O40" s="142">
        <f>AVERAGE(O30:O39)</f>
        <v>0.94581929743486026</v>
      </c>
      <c r="P40" s="144" t="str">
        <f>IF(Worksheet!AG15&gt;0,"!",Worksheet!$AA$16)</f>
        <v>!</v>
      </c>
      <c r="Q40" s="11"/>
    </row>
    <row r="41" spans="1:19" ht="15.75" customHeight="1" thickBot="1" x14ac:dyDescent="0.3">
      <c r="A41" s="11"/>
      <c r="B41" s="11"/>
      <c r="C41" s="163"/>
      <c r="D41" s="165"/>
      <c r="E41" s="151"/>
      <c r="F41" s="151"/>
      <c r="G41" s="143"/>
      <c r="H41" s="153"/>
      <c r="I41" s="151"/>
      <c r="J41" s="151"/>
      <c r="K41" s="143"/>
      <c r="L41" s="153"/>
      <c r="M41" s="151"/>
      <c r="N41" s="151"/>
      <c r="O41" s="143"/>
      <c r="P41" s="145"/>
      <c r="Q41" s="11"/>
    </row>
    <row r="42" spans="1:19" ht="18" customHeight="1" x14ac:dyDescent="0.25">
      <c r="A42" s="11"/>
      <c r="B42" s="11"/>
      <c r="C42" s="11"/>
      <c r="D42" s="11"/>
      <c r="E42" s="11"/>
      <c r="F42" s="11"/>
      <c r="G42" s="11"/>
      <c r="H42" s="11"/>
      <c r="I42" s="11"/>
      <c r="J42" s="11"/>
      <c r="K42" s="11"/>
      <c r="L42" s="11"/>
      <c r="M42" s="11"/>
      <c r="N42" s="11"/>
      <c r="O42" s="11"/>
      <c r="P42" s="11"/>
      <c r="Q42" s="11"/>
    </row>
    <row r="43" spans="1:19" ht="20.25" customHeight="1" x14ac:dyDescent="0.25">
      <c r="A43" s="11"/>
      <c r="B43" s="11"/>
      <c r="C43" s="11"/>
      <c r="D43" s="11"/>
      <c r="E43" s="11"/>
      <c r="F43" s="11"/>
      <c r="G43" s="11"/>
      <c r="H43" s="11"/>
      <c r="I43" s="11"/>
      <c r="J43" s="11"/>
      <c r="K43" s="11"/>
      <c r="L43" s="11"/>
      <c r="M43" s="11"/>
      <c r="N43" s="11"/>
      <c r="O43" s="11"/>
      <c r="P43" s="11"/>
      <c r="Q43" s="11"/>
    </row>
    <row r="44" spans="1:19" x14ac:dyDescent="0.25">
      <c r="A44" s="11"/>
      <c r="B44" s="11"/>
      <c r="C44" s="11" t="s">
        <v>103</v>
      </c>
      <c r="D44" s="11"/>
      <c r="E44" s="11"/>
      <c r="F44" s="11"/>
      <c r="G44" s="11"/>
      <c r="H44" s="11"/>
      <c r="I44" s="11"/>
      <c r="J44" s="11"/>
      <c r="K44" s="11"/>
      <c r="L44" s="11"/>
      <c r="M44" s="11"/>
      <c r="N44" s="11"/>
      <c r="O44" s="11"/>
      <c r="P44" s="11"/>
      <c r="Q44" s="61"/>
      <c r="R44" s="18"/>
      <c r="S44" s="18"/>
    </row>
    <row r="45" spans="1:19" ht="30" customHeight="1" x14ac:dyDescent="0.25">
      <c r="A45" s="11"/>
      <c r="B45" s="11"/>
      <c r="C45" s="187" t="s">
        <v>109</v>
      </c>
      <c r="D45" s="187"/>
      <c r="E45" s="187"/>
      <c r="F45" s="187"/>
      <c r="G45" s="187"/>
      <c r="H45" s="187"/>
      <c r="I45" s="187"/>
      <c r="J45" s="187"/>
      <c r="K45" s="187"/>
      <c r="L45" s="187"/>
      <c r="M45" s="187"/>
      <c r="N45" s="187"/>
      <c r="O45" s="187"/>
      <c r="P45" s="187"/>
      <c r="Q45" s="11"/>
    </row>
    <row r="46" spans="1:19" x14ac:dyDescent="0.25">
      <c r="A46" s="11"/>
      <c r="B46" s="11"/>
      <c r="C46" s="40" t="s">
        <v>114</v>
      </c>
      <c r="D46" s="41"/>
      <c r="E46" s="11"/>
      <c r="F46" s="11"/>
      <c r="G46" s="11"/>
      <c r="H46" s="11"/>
      <c r="I46" s="11"/>
      <c r="J46" s="11"/>
      <c r="K46" s="11"/>
      <c r="L46" s="11"/>
      <c r="M46" s="11"/>
      <c r="N46" s="11"/>
      <c r="O46" s="11"/>
      <c r="P46" s="11"/>
      <c r="Q46" s="11"/>
    </row>
    <row r="47" spans="1:19" x14ac:dyDescent="0.25">
      <c r="A47" s="11"/>
      <c r="B47" s="11"/>
      <c r="C47" s="11"/>
      <c r="D47" s="11"/>
      <c r="E47" s="11"/>
      <c r="F47" s="11"/>
      <c r="G47" s="11"/>
      <c r="H47" s="11"/>
      <c r="I47" s="11"/>
      <c r="J47" s="11"/>
      <c r="K47" s="11"/>
      <c r="L47" s="11"/>
      <c r="M47" s="11"/>
      <c r="N47" s="11"/>
      <c r="O47" s="11"/>
      <c r="P47" s="11"/>
      <c r="Q47" s="11"/>
    </row>
    <row r="48" spans="1:19" x14ac:dyDescent="0.25">
      <c r="A48" s="11"/>
      <c r="B48" s="11"/>
      <c r="C48" s="11"/>
      <c r="D48" s="11"/>
      <c r="E48" s="11"/>
      <c r="F48" s="11"/>
      <c r="G48" s="11"/>
      <c r="H48" s="11"/>
      <c r="I48" s="11"/>
      <c r="J48" s="11"/>
      <c r="K48" s="11"/>
      <c r="L48" s="11"/>
      <c r="M48" s="11"/>
      <c r="N48" s="11"/>
      <c r="O48" s="11"/>
      <c r="P48" s="11"/>
      <c r="Q48" s="11"/>
    </row>
  </sheetData>
  <mergeCells count="174">
    <mergeCell ref="C18:C19"/>
    <mergeCell ref="G10:G11"/>
    <mergeCell ref="F10:F11"/>
    <mergeCell ref="E10:E11"/>
    <mergeCell ref="P26:P29"/>
    <mergeCell ref="C24:P25"/>
    <mergeCell ref="O8:O9"/>
    <mergeCell ref="N8:N9"/>
    <mergeCell ref="L6:O7"/>
    <mergeCell ref="D6:G7"/>
    <mergeCell ref="H6:K7"/>
    <mergeCell ref="C20:C21"/>
    <mergeCell ref="P6:P9"/>
    <mergeCell ref="K16:K17"/>
    <mergeCell ref="K18:K19"/>
    <mergeCell ref="K20:K21"/>
    <mergeCell ref="J20:J21"/>
    <mergeCell ref="J18:J19"/>
    <mergeCell ref="J16:J17"/>
    <mergeCell ref="J14:J15"/>
    <mergeCell ref="J12:J13"/>
    <mergeCell ref="J10:J11"/>
    <mergeCell ref="K10:K11"/>
    <mergeCell ref="I10:I11"/>
    <mergeCell ref="E16:E17"/>
    <mergeCell ref="I20:I21"/>
    <mergeCell ref="H20:H21"/>
    <mergeCell ref="G20:G21"/>
    <mergeCell ref="F20:F21"/>
    <mergeCell ref="E20:E21"/>
    <mergeCell ref="D20:D21"/>
    <mergeCell ref="E12:E13"/>
    <mergeCell ref="F12:F13"/>
    <mergeCell ref="G12:G13"/>
    <mergeCell ref="F18:F19"/>
    <mergeCell ref="F16:F17"/>
    <mergeCell ref="G16:G17"/>
    <mergeCell ref="G14:G15"/>
    <mergeCell ref="F14:F15"/>
    <mergeCell ref="E14:E15"/>
    <mergeCell ref="E18:E19"/>
    <mergeCell ref="G18:G19"/>
    <mergeCell ref="C45:P45"/>
    <mergeCell ref="I12:I13"/>
    <mergeCell ref="I18:I19"/>
    <mergeCell ref="M8:M9"/>
    <mergeCell ref="M18:M19"/>
    <mergeCell ref="M16:M17"/>
    <mergeCell ref="M14:M15"/>
    <mergeCell ref="M12:M13"/>
    <mergeCell ref="M10:M11"/>
    <mergeCell ref="M20:M21"/>
    <mergeCell ref="L20:L21"/>
    <mergeCell ref="L26:O27"/>
    <mergeCell ref="H26:K27"/>
    <mergeCell ref="D26:G27"/>
    <mergeCell ref="K8:K9"/>
    <mergeCell ref="J8:J9"/>
    <mergeCell ref="I8:I9"/>
    <mergeCell ref="G8:G9"/>
    <mergeCell ref="F8:F9"/>
    <mergeCell ref="E8:E9"/>
    <mergeCell ref="O28:O29"/>
    <mergeCell ref="N28:N29"/>
    <mergeCell ref="P20:P21"/>
    <mergeCell ref="N20:N21"/>
    <mergeCell ref="A1:B1"/>
    <mergeCell ref="C4:P5"/>
    <mergeCell ref="K14:K15"/>
    <mergeCell ref="K12:K13"/>
    <mergeCell ref="P10:P11"/>
    <mergeCell ref="P12:P13"/>
    <mergeCell ref="P14:P15"/>
    <mergeCell ref="P16:P17"/>
    <mergeCell ref="P18:P19"/>
    <mergeCell ref="N16:N17"/>
    <mergeCell ref="N14:N15"/>
    <mergeCell ref="N12:N13"/>
    <mergeCell ref="N10:N11"/>
    <mergeCell ref="O10:O11"/>
    <mergeCell ref="O12:O13"/>
    <mergeCell ref="O14:O15"/>
    <mergeCell ref="O16:O17"/>
    <mergeCell ref="I16:I17"/>
    <mergeCell ref="I14:I15"/>
    <mergeCell ref="C16:C17"/>
    <mergeCell ref="C14:C15"/>
    <mergeCell ref="C12:C13"/>
    <mergeCell ref="C10:C11"/>
    <mergeCell ref="C6:C7"/>
    <mergeCell ref="O20:O21"/>
    <mergeCell ref="O18:O19"/>
    <mergeCell ref="N18:N19"/>
    <mergeCell ref="M30:M31"/>
    <mergeCell ref="N30:N31"/>
    <mergeCell ref="O30:O31"/>
    <mergeCell ref="P30:P31"/>
    <mergeCell ref="C32:C33"/>
    <mergeCell ref="E32:E33"/>
    <mergeCell ref="F32:F33"/>
    <mergeCell ref="G32:G33"/>
    <mergeCell ref="I32:I33"/>
    <mergeCell ref="J32:J33"/>
    <mergeCell ref="C30:C31"/>
    <mergeCell ref="E30:E31"/>
    <mergeCell ref="F30:F31"/>
    <mergeCell ref="G30:G31"/>
    <mergeCell ref="I30:I31"/>
    <mergeCell ref="J30:J31"/>
    <mergeCell ref="K30:K31"/>
    <mergeCell ref="M32:M33"/>
    <mergeCell ref="N32:N33"/>
    <mergeCell ref="O32:O33"/>
    <mergeCell ref="P32:P33"/>
    <mergeCell ref="F34:F35"/>
    <mergeCell ref="G34:G35"/>
    <mergeCell ref="I34:I35"/>
    <mergeCell ref="K34:K35"/>
    <mergeCell ref="M34:M35"/>
    <mergeCell ref="C36:C37"/>
    <mergeCell ref="E36:E37"/>
    <mergeCell ref="F36:F37"/>
    <mergeCell ref="G36:G37"/>
    <mergeCell ref="I36:I37"/>
    <mergeCell ref="J36:J37"/>
    <mergeCell ref="J34:J35"/>
    <mergeCell ref="K32:K33"/>
    <mergeCell ref="M36:M37"/>
    <mergeCell ref="N36:N37"/>
    <mergeCell ref="O34:O35"/>
    <mergeCell ref="P34:P35"/>
    <mergeCell ref="C40:C41"/>
    <mergeCell ref="D40:D41"/>
    <mergeCell ref="E40:E41"/>
    <mergeCell ref="F40:F41"/>
    <mergeCell ref="G40:G41"/>
    <mergeCell ref="H40:H41"/>
    <mergeCell ref="J38:J39"/>
    <mergeCell ref="K38:K39"/>
    <mergeCell ref="M38:M39"/>
    <mergeCell ref="C38:C39"/>
    <mergeCell ref="E38:E39"/>
    <mergeCell ref="F38:F39"/>
    <mergeCell ref="G38:G39"/>
    <mergeCell ref="I38:I39"/>
    <mergeCell ref="O36:O37"/>
    <mergeCell ref="P36:P37"/>
    <mergeCell ref="N34:N35"/>
    <mergeCell ref="C34:C35"/>
    <mergeCell ref="E34:E35"/>
    <mergeCell ref="C1:P1"/>
    <mergeCell ref="C2:P2"/>
    <mergeCell ref="A3:A4"/>
    <mergeCell ref="B3:B4"/>
    <mergeCell ref="C26:C27"/>
    <mergeCell ref="O40:O41"/>
    <mergeCell ref="P40:P41"/>
    <mergeCell ref="E28:E29"/>
    <mergeCell ref="F28:F29"/>
    <mergeCell ref="G28:G29"/>
    <mergeCell ref="I28:I29"/>
    <mergeCell ref="J28:J29"/>
    <mergeCell ref="K28:K29"/>
    <mergeCell ref="M28:M29"/>
    <mergeCell ref="I40:I41"/>
    <mergeCell ref="J40:J41"/>
    <mergeCell ref="K40:K41"/>
    <mergeCell ref="L40:L41"/>
    <mergeCell ref="M40:M41"/>
    <mergeCell ref="N40:N41"/>
    <mergeCell ref="N38:N39"/>
    <mergeCell ref="O38:O39"/>
    <mergeCell ref="P38:P39"/>
    <mergeCell ref="K36:K37"/>
  </mergeCells>
  <conditionalFormatting sqref="G20 K20 O20">
    <cfRule type="cellIs" dxfId="36" priority="108" operator="lessThan">
      <formula>0.9</formula>
    </cfRule>
  </conditionalFormatting>
  <conditionalFormatting sqref="P10 P12">
    <cfRule type="cellIs" dxfId="35" priority="106" operator="lessThan">
      <formula>0.9</formula>
    </cfRule>
  </conditionalFormatting>
  <conditionalFormatting sqref="G10 G18 G12 G14 G16">
    <cfRule type="cellIs" dxfId="34" priority="102" operator="lessThan">
      <formula>0.5</formula>
    </cfRule>
  </conditionalFormatting>
  <conditionalFormatting sqref="P14 P16 P18">
    <cfRule type="cellIs" dxfId="33" priority="71" operator="lessThan">
      <formula>0.9</formula>
    </cfRule>
  </conditionalFormatting>
  <conditionalFormatting sqref="G40">
    <cfRule type="cellIs" dxfId="32" priority="33" operator="lessThan">
      <formula>0.9</formula>
    </cfRule>
  </conditionalFormatting>
  <conditionalFormatting sqref="K40">
    <cfRule type="cellIs" dxfId="31" priority="32" operator="lessThan">
      <formula>0.9</formula>
    </cfRule>
  </conditionalFormatting>
  <conditionalFormatting sqref="P30 O40 K40 G40">
    <cfRule type="cellIs" dxfId="30" priority="30" operator="lessThan">
      <formula>0.9</formula>
    </cfRule>
  </conditionalFormatting>
  <conditionalFormatting sqref="G30 G32 G34 G38">
    <cfRule type="cellIs" dxfId="29" priority="28" operator="lessThan">
      <formula>0.5</formula>
    </cfRule>
  </conditionalFormatting>
  <conditionalFormatting sqref="P34">
    <cfRule type="cellIs" dxfId="28" priority="10" operator="lessThan">
      <formula>0.9</formula>
    </cfRule>
  </conditionalFormatting>
  <conditionalFormatting sqref="G36">
    <cfRule type="cellIs" dxfId="27" priority="26" operator="lessThan">
      <formula>0.5</formula>
    </cfRule>
  </conditionalFormatting>
  <conditionalFormatting sqref="K30 K32 K34 K38">
    <cfRule type="cellIs" dxfId="26" priority="24" operator="lessThan">
      <formula>0.5</formula>
    </cfRule>
  </conditionalFormatting>
  <conditionalFormatting sqref="K36">
    <cfRule type="cellIs" dxfId="25" priority="22" operator="lessThan">
      <formula>0.5</formula>
    </cfRule>
  </conditionalFormatting>
  <conditionalFormatting sqref="O32 O34 O38">
    <cfRule type="cellIs" dxfId="24" priority="20" operator="lessThan">
      <formula>0.5</formula>
    </cfRule>
  </conditionalFormatting>
  <conditionalFormatting sqref="O36">
    <cfRule type="cellIs" dxfId="23" priority="17" operator="lessThan">
      <formula>0.5</formula>
    </cfRule>
  </conditionalFormatting>
  <conditionalFormatting sqref="P32">
    <cfRule type="cellIs" dxfId="22" priority="16" operator="lessThan">
      <formula>0.9</formula>
    </cfRule>
  </conditionalFormatting>
  <conditionalFormatting sqref="P36">
    <cfRule type="cellIs" dxfId="21" priority="14" operator="lessThan">
      <formula>0.9</formula>
    </cfRule>
  </conditionalFormatting>
  <conditionalFormatting sqref="P38">
    <cfRule type="cellIs" dxfId="20" priority="12" operator="lessThan">
      <formula>0.9</formula>
    </cfRule>
  </conditionalFormatting>
  <conditionalFormatting sqref="O30">
    <cfRule type="cellIs" dxfId="19" priority="6" operator="lessThan">
      <formula>0.5</formula>
    </cfRule>
  </conditionalFormatting>
  <conditionalFormatting sqref="K10 K18 K12 K14 K16">
    <cfRule type="cellIs" dxfId="18" priority="4" operator="lessThan">
      <formula>0.5</formula>
    </cfRule>
  </conditionalFormatting>
  <conditionalFormatting sqref="O10 O18 O12 O14 O16">
    <cfRule type="cellIs" dxfId="17" priority="1" operator="lessThan">
      <formula>0.5</formula>
    </cfRule>
  </conditionalFormatting>
  <conditionalFormatting sqref="P20:P21">
    <cfRule type="cellIs" dxfId="16" priority="111" operator="equal">
      <formula>"!"</formula>
    </cfRule>
  </conditionalFormatting>
  <conditionalFormatting sqref="P40:P41">
    <cfRule type="cellIs" dxfId="15" priority="113" operator="equal">
      <formula>"!"</formula>
    </cfRule>
  </conditionalFormatting>
  <dataValidations count="1">
    <dataValidation type="list" allowBlank="1" showInputMessage="1" showErrorMessage="1" sqref="B2:B3" xr:uid="{00000000-0002-0000-0300-000000000000}">
      <formula1>Location_List</formula1>
    </dataValidation>
  </dataValidations>
  <printOptions horizontalCentered="1"/>
  <pageMargins left="0.7" right="0.7" top="0.75" bottom="0.75" header="0.3" footer="0.3"/>
  <pageSetup scale="60" orientation="landscape" r:id="rId1"/>
  <cellWatches>
    <cellWatch r="E10"/>
  </cellWatches>
  <ignoredErrors>
    <ignoredError sqref="P14 P34" formula="1"/>
  </ignoredErrors>
  <extLst>
    <ext xmlns:x14="http://schemas.microsoft.com/office/spreadsheetml/2009/9/main" uri="{78C0D931-6437-407d-A8EE-F0AAD7539E65}">
      <x14:conditionalFormattings>
        <x14:conditionalFormatting xmlns:xm="http://schemas.microsoft.com/office/excel/2006/main">
          <x14:cfRule type="cellIs" priority="110" operator="equal" id="{00000000-000E-0000-0300-000026000000}">
            <xm:f>Worksheet!$AA$16</xm:f>
            <x14:dxf>
              <font>
                <color rgb="FF00B050"/>
              </font>
              <fill>
                <patternFill patternType="solid">
                  <bgColor rgb="FFAFC3D5"/>
                </patternFill>
              </fill>
            </x14:dxf>
          </x14:cfRule>
          <xm:sqref>P20:P21</xm:sqref>
        </x14:conditionalFormatting>
        <x14:conditionalFormatting xmlns:xm="http://schemas.microsoft.com/office/excel/2006/main">
          <x14:cfRule type="cellIs" priority="112" operator="equal" id="{00000000-000E-0000-0300-000007000000}">
            <xm:f>Worksheet!$AA$16</xm:f>
            <x14:dxf>
              <font>
                <b/>
                <i val="0"/>
                <color rgb="FF00B050"/>
              </font>
              <fill>
                <patternFill>
                  <bgColor rgb="FFAFC3D5"/>
                </patternFill>
              </fill>
            </x14:dxf>
          </x14:cfRule>
          <xm:sqref>P40:P41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V40"/>
  <sheetViews>
    <sheetView showGridLines="0" zoomScale="80" zoomScaleNormal="80" workbookViewId="0">
      <selection activeCell="C9" sqref="C9:C10"/>
    </sheetView>
  </sheetViews>
  <sheetFormatPr defaultRowHeight="15" x14ac:dyDescent="0.25"/>
  <cols>
    <col min="1" max="1" width="3.5703125" customWidth="1"/>
    <col min="2" max="2" width="19.42578125" customWidth="1"/>
    <col min="3" max="3" width="12.28515625" customWidth="1"/>
    <col min="4" max="4" width="10.85546875" customWidth="1"/>
    <col min="5" max="5" width="9.42578125" customWidth="1"/>
    <col min="6" max="6" width="4.140625" customWidth="1"/>
    <col min="12" max="12" width="9.140625" customWidth="1"/>
    <col min="20" max="20" width="5.140625" customWidth="1"/>
    <col min="21" max="21" width="9.140625" customWidth="1"/>
  </cols>
  <sheetData>
    <row r="1" spans="2:22" x14ac:dyDescent="0.25">
      <c r="B1" s="11"/>
      <c r="C1" s="11"/>
      <c r="D1" s="11"/>
      <c r="E1" s="11"/>
      <c r="F1" s="11"/>
      <c r="G1" s="11"/>
      <c r="H1" s="11"/>
      <c r="I1" s="11"/>
      <c r="J1" s="11"/>
      <c r="K1" s="248" t="s">
        <v>102</v>
      </c>
      <c r="L1" s="249"/>
      <c r="M1" s="249"/>
      <c r="N1" s="250"/>
      <c r="O1" s="11"/>
      <c r="P1" s="11"/>
      <c r="Q1" s="11"/>
      <c r="R1" s="11"/>
      <c r="S1" s="11"/>
      <c r="T1" s="11"/>
      <c r="U1" s="11"/>
      <c r="V1" s="11"/>
    </row>
    <row r="2" spans="2:22" x14ac:dyDescent="0.25">
      <c r="B2" s="11"/>
      <c r="C2" s="11"/>
      <c r="D2" s="11"/>
      <c r="E2" s="11"/>
      <c r="F2" s="11"/>
      <c r="G2" s="11"/>
      <c r="H2" s="11"/>
      <c r="I2" s="11"/>
      <c r="J2" s="11"/>
      <c r="K2" s="62" t="s">
        <v>41</v>
      </c>
      <c r="L2" s="230" t="s">
        <v>23</v>
      </c>
      <c r="M2" s="230"/>
      <c r="N2" s="231"/>
      <c r="O2" s="11"/>
      <c r="P2" s="11"/>
      <c r="Q2" s="11"/>
      <c r="R2" s="11"/>
      <c r="S2" s="11"/>
      <c r="T2" s="11"/>
      <c r="U2" s="11"/>
      <c r="V2" s="11"/>
    </row>
    <row r="3" spans="2:22" x14ac:dyDescent="0.25">
      <c r="B3" s="11"/>
      <c r="C3" s="11"/>
      <c r="D3" s="11"/>
      <c r="E3" s="11"/>
      <c r="F3" s="11"/>
      <c r="G3" s="11"/>
      <c r="H3" s="11"/>
      <c r="I3" s="11"/>
      <c r="J3" s="11"/>
      <c r="K3" s="63" t="s">
        <v>100</v>
      </c>
      <c r="L3" s="232" t="s">
        <v>33</v>
      </c>
      <c r="M3" s="232"/>
      <c r="N3" s="233"/>
      <c r="O3" s="11"/>
      <c r="P3" s="11"/>
      <c r="Q3" s="11"/>
      <c r="R3" s="11"/>
      <c r="S3" s="11"/>
      <c r="T3" s="11"/>
      <c r="U3" s="11"/>
      <c r="V3" s="11"/>
    </row>
    <row r="4" spans="2:22" ht="15.75" thickBot="1" x14ac:dyDescent="0.3">
      <c r="B4" s="11"/>
      <c r="C4" s="11"/>
      <c r="D4" s="11"/>
      <c r="E4" s="11"/>
      <c r="F4" s="11"/>
      <c r="G4" s="11"/>
      <c r="H4" s="11"/>
      <c r="I4" s="11"/>
      <c r="J4" s="11"/>
      <c r="K4" s="64" t="s">
        <v>101</v>
      </c>
      <c r="L4" s="234" t="s">
        <v>33</v>
      </c>
      <c r="M4" s="234"/>
      <c r="N4" s="235"/>
      <c r="O4" s="11"/>
      <c r="P4" s="11"/>
      <c r="Q4" s="11"/>
      <c r="R4" s="11"/>
      <c r="S4" s="11"/>
      <c r="T4" s="11"/>
      <c r="U4" s="11"/>
      <c r="V4" s="11"/>
    </row>
    <row r="5" spans="2:22" ht="15.75" thickBot="1" x14ac:dyDescent="0.3">
      <c r="B5" s="11"/>
      <c r="C5" s="11"/>
      <c r="D5" s="11"/>
      <c r="E5" s="11"/>
      <c r="F5" s="11"/>
      <c r="G5" s="11"/>
      <c r="H5" s="11"/>
      <c r="I5" s="11"/>
      <c r="J5" s="11"/>
      <c r="K5" s="11"/>
      <c r="L5" s="11"/>
      <c r="M5" s="11"/>
      <c r="N5" s="11"/>
      <c r="O5" s="11"/>
      <c r="P5" s="11"/>
      <c r="Q5" s="11"/>
      <c r="R5" s="11"/>
      <c r="S5" s="11"/>
      <c r="V5" s="11"/>
    </row>
    <row r="6" spans="2:22" ht="19.5" thickBot="1" x14ac:dyDescent="0.35">
      <c r="B6" s="203" t="str">
        <f>L3</f>
        <v>Statewide</v>
      </c>
      <c r="C6" s="203"/>
      <c r="D6" s="203"/>
      <c r="E6" s="203"/>
      <c r="F6" s="11"/>
      <c r="G6" s="65"/>
      <c r="H6" s="15"/>
      <c r="I6" s="15"/>
      <c r="J6" s="15"/>
      <c r="K6" s="15"/>
      <c r="L6" s="15"/>
      <c r="M6" s="15"/>
      <c r="N6" s="15"/>
      <c r="O6" s="15"/>
      <c r="P6" s="15"/>
      <c r="Q6" s="15"/>
      <c r="R6" s="15"/>
      <c r="S6" s="15"/>
      <c r="T6" s="12"/>
      <c r="U6" s="12"/>
      <c r="V6" s="66"/>
    </row>
    <row r="7" spans="2:22" ht="15.75" customHeight="1" x14ac:dyDescent="0.25">
      <c r="B7" s="239"/>
      <c r="C7" s="214" t="s">
        <v>79</v>
      </c>
      <c r="D7" s="214" t="s">
        <v>78</v>
      </c>
      <c r="E7" s="216" t="s">
        <v>80</v>
      </c>
      <c r="F7" s="11"/>
      <c r="G7" s="67"/>
      <c r="H7" s="241" t="str">
        <f>L3&amp;" &amp; "&amp;L4&amp;" "&amp;L2&amp;" Program"</f>
        <v>Statewide &amp; Statewide Adult Program</v>
      </c>
      <c r="I7" s="241"/>
      <c r="J7" s="241"/>
      <c r="K7" s="241"/>
      <c r="L7" s="241"/>
      <c r="M7" s="241"/>
      <c r="N7" s="241"/>
      <c r="O7" s="241"/>
      <c r="P7" s="241"/>
      <c r="Q7" s="241"/>
      <c r="R7" s="241"/>
      <c r="S7" s="241"/>
      <c r="T7" s="241"/>
      <c r="U7" s="241"/>
      <c r="V7" s="69"/>
    </row>
    <row r="8" spans="2:22" ht="15.75" customHeight="1" thickBot="1" x14ac:dyDescent="0.3">
      <c r="B8" s="240"/>
      <c r="C8" s="215"/>
      <c r="D8" s="215"/>
      <c r="E8" s="217"/>
      <c r="F8" s="11"/>
      <c r="G8" s="70"/>
      <c r="H8" s="241"/>
      <c r="I8" s="241"/>
      <c r="J8" s="241"/>
      <c r="K8" s="241"/>
      <c r="L8" s="241"/>
      <c r="M8" s="241"/>
      <c r="N8" s="241"/>
      <c r="O8" s="241"/>
      <c r="P8" s="241"/>
      <c r="Q8" s="241"/>
      <c r="R8" s="241"/>
      <c r="S8" s="241"/>
      <c r="T8" s="241"/>
      <c r="U8" s="241"/>
      <c r="V8" s="69"/>
    </row>
    <row r="9" spans="2:22" ht="21.6" customHeight="1" x14ac:dyDescent="0.25">
      <c r="B9" s="252" t="str">
        <f>IF($L$2="youth",Worksheet!$G$12,Worksheet!$G$4)</f>
        <v>Employment Rate 
(2nd Quarter)</v>
      </c>
      <c r="C9" s="208">
        <f>SUMIFS(rate,program,Worksheet!$T$7,sortvar,Worksheet!$S$9,lwib,Worksheet!$S$7)</f>
        <v>0.77600000000000002</v>
      </c>
      <c r="D9" s="210">
        <f>SUMIFS(neglvlrate,nlprogram,$L$2,nllwib,Worksheet!$S$7,nlelement,Worksheet!$V$28)</f>
        <v>0.73</v>
      </c>
      <c r="E9" s="212">
        <f>IF(D9="baseline","",C9/D9)</f>
        <v>1.0630136986301371</v>
      </c>
      <c r="F9" s="11"/>
      <c r="G9" s="70"/>
      <c r="H9" s="71"/>
      <c r="I9" s="11"/>
      <c r="J9" s="253" t="str">
        <f>quarter&amp;"  Program Year-to-Date Results"</f>
        <v>1st Quarter PY 2022  Program Year-to-Date Results</v>
      </c>
      <c r="K9" s="253"/>
      <c r="L9" s="253"/>
      <c r="M9" s="253"/>
      <c r="N9" s="253"/>
      <c r="O9" s="253"/>
      <c r="P9" s="253"/>
      <c r="Q9" s="253"/>
      <c r="R9" s="253"/>
      <c r="S9" s="253"/>
      <c r="V9" s="69"/>
    </row>
    <row r="10" spans="2:22" ht="21.6" customHeight="1" x14ac:dyDescent="0.25">
      <c r="B10" s="237"/>
      <c r="C10" s="209"/>
      <c r="D10" s="211"/>
      <c r="E10" s="213"/>
      <c r="F10" s="11"/>
      <c r="G10" s="70"/>
      <c r="H10" s="71"/>
      <c r="I10" s="11"/>
      <c r="J10" s="253"/>
      <c r="K10" s="253"/>
      <c r="L10" s="253"/>
      <c r="M10" s="253"/>
      <c r="N10" s="253"/>
      <c r="O10" s="253"/>
      <c r="P10" s="253"/>
      <c r="Q10" s="253"/>
      <c r="R10" s="253"/>
      <c r="S10" s="253"/>
      <c r="V10" s="69"/>
    </row>
    <row r="11" spans="2:22" ht="23.45" customHeight="1" x14ac:dyDescent="0.3">
      <c r="B11" s="229" t="str">
        <f>IF($L$2="youth",Worksheet!$G$13,Worksheet!$G$5)</f>
        <v>Employment Rate 
(4th Quarter)</v>
      </c>
      <c r="C11" s="218">
        <f>SUMIFS(rate,program,Worksheet!$T$7,sortvar,Worksheet!$S$11,lwib,Worksheet!$S$7)</f>
        <v>0.74199999999999999</v>
      </c>
      <c r="D11" s="219">
        <f>SUMIFS(neglvlrate,nlprogram,$L$2,nllwib,Worksheet!$S$7,nlelement,Worksheet!$V$29)</f>
        <v>0.71</v>
      </c>
      <c r="E11" s="220">
        <f>C11/D11</f>
        <v>1.0450704225352112</v>
      </c>
      <c r="F11" s="11"/>
      <c r="G11" s="70"/>
      <c r="H11" s="72"/>
      <c r="I11" s="72"/>
      <c r="J11" s="11"/>
      <c r="K11" s="254" t="s">
        <v>62</v>
      </c>
      <c r="L11" s="254"/>
      <c r="M11" s="254"/>
      <c r="N11" s="254"/>
      <c r="O11" s="254"/>
      <c r="P11" s="254"/>
      <c r="Q11" s="254"/>
      <c r="R11" s="254"/>
      <c r="S11" s="68"/>
      <c r="V11" s="69"/>
    </row>
    <row r="12" spans="2:22" ht="23.45" customHeight="1" x14ac:dyDescent="0.25">
      <c r="B12" s="229"/>
      <c r="C12" s="218"/>
      <c r="D12" s="219"/>
      <c r="E12" s="220"/>
      <c r="F12" s="11"/>
      <c r="G12" s="70"/>
      <c r="H12" s="72"/>
      <c r="I12" s="72"/>
      <c r="J12" s="72"/>
      <c r="K12" s="72"/>
      <c r="L12" s="72"/>
      <c r="M12" s="72"/>
      <c r="N12" s="72"/>
      <c r="O12" s="72"/>
      <c r="P12" s="72"/>
      <c r="Q12" s="72"/>
      <c r="R12" s="72"/>
      <c r="S12" s="68"/>
      <c r="V12" s="69"/>
    </row>
    <row r="13" spans="2:22" x14ac:dyDescent="0.25">
      <c r="B13" s="237" t="s">
        <v>81</v>
      </c>
      <c r="C13" s="251">
        <f>SUMIFS(medrate,program,Worksheet!$T$7,sortvar,Worksheet!$S$13,lwib,Worksheet!$S$7)</f>
        <v>7411.2</v>
      </c>
      <c r="D13" s="228">
        <f>IF(SUMIFS(neglvlrate,nlprogram,$L$2,nllwib,Worksheet!$S$7,nlelement,Worksheet!$V$30)=0,"Baseline",SUMIFS(neglvlrate,nlprogram,$L$2,nllwib,Worksheet!$S$7,nlelement,Worksheet!$V$30))</f>
        <v>6250</v>
      </c>
      <c r="E13" s="213">
        <f t="shared" ref="E13" si="0">IF(D13="baseline","",C13/D13)</f>
        <v>1.185792</v>
      </c>
      <c r="F13" s="11"/>
      <c r="G13" s="70"/>
      <c r="H13" s="72"/>
      <c r="I13" s="72"/>
      <c r="J13" s="72"/>
      <c r="K13" s="72"/>
      <c r="L13" s="72"/>
      <c r="M13" s="72"/>
      <c r="N13" s="72"/>
      <c r="O13" s="72"/>
      <c r="P13" s="72"/>
      <c r="Q13" s="72"/>
      <c r="R13" s="72"/>
      <c r="S13" s="68"/>
      <c r="V13" s="69"/>
    </row>
    <row r="14" spans="2:22" x14ac:dyDescent="0.25">
      <c r="B14" s="237"/>
      <c r="C14" s="251"/>
      <c r="D14" s="228"/>
      <c r="E14" s="213"/>
      <c r="F14" s="11"/>
      <c r="G14" s="70"/>
      <c r="H14" s="72"/>
      <c r="I14" s="72"/>
      <c r="J14" s="72"/>
      <c r="K14" s="72"/>
      <c r="L14" s="72"/>
      <c r="M14" s="72"/>
      <c r="N14" s="72"/>
      <c r="O14" s="72"/>
      <c r="P14" s="72"/>
      <c r="Q14" s="72"/>
      <c r="R14" s="72"/>
      <c r="S14" s="68"/>
      <c r="V14" s="69"/>
    </row>
    <row r="15" spans="2:22" x14ac:dyDescent="0.25">
      <c r="B15" s="229" t="s">
        <v>31</v>
      </c>
      <c r="C15" s="218">
        <f>SUMIFS(rate,program,Worksheet!$T$7,sortvar,Worksheet!$S$15,lwib,Worksheet!$S$7)</f>
        <v>0.67800000000000005</v>
      </c>
      <c r="D15" s="219">
        <f>SUMIFS(neglvlrate,nlprogram,$L$2,nllwib,Worksheet!$S$7,nlelement,Worksheet!$V$31)</f>
        <v>0.67</v>
      </c>
      <c r="E15" s="220">
        <f>C15/D15</f>
        <v>1.0119402985074626</v>
      </c>
      <c r="F15" s="11"/>
      <c r="G15" s="70"/>
      <c r="H15" s="72"/>
      <c r="I15" s="72"/>
      <c r="J15" s="72"/>
      <c r="K15" s="72"/>
      <c r="L15" s="72"/>
      <c r="M15" s="72"/>
      <c r="N15" s="72"/>
      <c r="O15" s="72"/>
      <c r="P15" s="72"/>
      <c r="Q15" s="72"/>
      <c r="R15" s="72"/>
      <c r="S15" s="68"/>
      <c r="V15" s="69"/>
    </row>
    <row r="16" spans="2:22" x14ac:dyDescent="0.25">
      <c r="B16" s="229"/>
      <c r="C16" s="218"/>
      <c r="D16" s="219"/>
      <c r="E16" s="220"/>
      <c r="F16" s="11"/>
      <c r="G16" s="70"/>
      <c r="H16" s="72"/>
      <c r="I16" s="72"/>
      <c r="J16" s="72"/>
      <c r="K16" s="72"/>
      <c r="L16" s="72"/>
      <c r="M16" s="72"/>
      <c r="N16" s="72"/>
      <c r="O16" s="72"/>
      <c r="P16" s="72"/>
      <c r="Q16" s="72"/>
      <c r="R16" s="72"/>
      <c r="S16" s="68"/>
      <c r="V16" s="69"/>
    </row>
    <row r="17" spans="2:22" x14ac:dyDescent="0.25">
      <c r="B17" s="237" t="s">
        <v>64</v>
      </c>
      <c r="C17" s="209">
        <f>SUMIFS(rate,program,Worksheet!$T$7,sortvar,Worksheet!$S$17,lwib,Worksheet!$S$7)</f>
        <v>0.34699999999999998</v>
      </c>
      <c r="D17" s="211">
        <f>IF(SUMIFS(neglvlrate,nlprogram,$L$2,nllwib,Worksheet!$S$7,nlelement,Worksheet!$V$32)=0,"Baseline",SUMIFS(neglvlrate,nlprogram,$L$2,nllwib,Worksheet!$S$7,nlelement,Worksheet!$V$32))</f>
        <v>0.5</v>
      </c>
      <c r="E17" s="213">
        <f t="shared" ref="E17" si="1">IF(D17="baseline","",C17/D17)</f>
        <v>0.69399999999999995</v>
      </c>
      <c r="F17" s="11"/>
      <c r="G17" s="70"/>
      <c r="H17" s="72"/>
      <c r="I17" s="72"/>
      <c r="J17" s="72"/>
      <c r="K17" s="72"/>
      <c r="L17" s="72"/>
      <c r="M17" s="72"/>
      <c r="N17" s="72"/>
      <c r="O17" s="72"/>
      <c r="P17" s="72"/>
      <c r="Q17" s="72"/>
      <c r="R17" s="72"/>
      <c r="S17" s="68"/>
      <c r="V17" s="69"/>
    </row>
    <row r="18" spans="2:22" ht="15.75" thickBot="1" x14ac:dyDescent="0.3">
      <c r="B18" s="238"/>
      <c r="C18" s="236"/>
      <c r="D18" s="221"/>
      <c r="E18" s="255"/>
      <c r="F18" s="11"/>
      <c r="G18" s="70"/>
      <c r="H18" s="72"/>
      <c r="I18" s="72"/>
      <c r="J18" s="72"/>
      <c r="K18" s="72"/>
      <c r="L18" s="72"/>
      <c r="M18" s="72"/>
      <c r="N18" s="72"/>
      <c r="O18" s="72"/>
      <c r="P18" s="72"/>
      <c r="Q18" s="72"/>
      <c r="R18" s="72"/>
      <c r="S18" s="68"/>
      <c r="T18" s="11"/>
      <c r="U18" s="11"/>
      <c r="V18" s="69"/>
    </row>
    <row r="19" spans="2:22" ht="15" customHeight="1" x14ac:dyDescent="0.25">
      <c r="B19" s="11"/>
      <c r="C19" s="11"/>
      <c r="D19" s="11"/>
      <c r="E19" s="11"/>
      <c r="F19" s="11"/>
      <c r="G19" s="70"/>
      <c r="H19" s="72"/>
      <c r="I19" s="72"/>
      <c r="J19" s="72"/>
      <c r="K19" s="72"/>
      <c r="L19" s="72"/>
      <c r="M19" s="72"/>
      <c r="N19" s="72"/>
      <c r="O19" s="72"/>
      <c r="P19" s="72"/>
      <c r="Q19" s="72"/>
      <c r="R19" s="72"/>
      <c r="S19" s="68"/>
      <c r="T19" s="11"/>
      <c r="U19" s="11"/>
      <c r="V19" s="69"/>
    </row>
    <row r="20" spans="2:22" ht="15.75" customHeight="1" thickBot="1" x14ac:dyDescent="0.35">
      <c r="B20" s="203" t="str">
        <f>L4</f>
        <v>Statewide</v>
      </c>
      <c r="C20" s="203"/>
      <c r="D20" s="203"/>
      <c r="E20" s="203"/>
      <c r="F20" s="11"/>
      <c r="G20" s="70"/>
      <c r="H20" s="72"/>
      <c r="I20" s="72"/>
      <c r="J20" s="72"/>
      <c r="K20" s="72"/>
      <c r="L20" s="72"/>
      <c r="M20" s="72"/>
      <c r="N20" s="72"/>
      <c r="O20" s="72"/>
      <c r="P20" s="72"/>
      <c r="Q20" s="72"/>
      <c r="R20" s="72"/>
      <c r="S20" s="68"/>
      <c r="T20" s="11"/>
      <c r="U20" s="11"/>
      <c r="V20" s="69"/>
    </row>
    <row r="21" spans="2:22" ht="14.45" customHeight="1" x14ac:dyDescent="0.25">
      <c r="B21" s="201"/>
      <c r="C21" s="214" t="s">
        <v>79</v>
      </c>
      <c r="D21" s="214" t="s">
        <v>78</v>
      </c>
      <c r="E21" s="216" t="s">
        <v>80</v>
      </c>
      <c r="F21" s="11"/>
      <c r="G21" s="70"/>
      <c r="H21" s="72"/>
      <c r="I21" s="72"/>
      <c r="J21" s="72"/>
      <c r="K21" s="72"/>
      <c r="L21" s="72"/>
      <c r="M21" s="72"/>
      <c r="N21" s="72"/>
      <c r="O21" s="72"/>
      <c r="P21" s="72"/>
      <c r="Q21" s="72"/>
      <c r="R21" s="72"/>
      <c r="S21" s="68"/>
      <c r="T21" s="11"/>
      <c r="U21" s="11"/>
      <c r="V21" s="69"/>
    </row>
    <row r="22" spans="2:22" ht="15.75" thickBot="1" x14ac:dyDescent="0.3">
      <c r="B22" s="202"/>
      <c r="C22" s="215"/>
      <c r="D22" s="215"/>
      <c r="E22" s="217"/>
      <c r="F22" s="11"/>
      <c r="G22" s="70"/>
      <c r="H22" s="72"/>
      <c r="I22" s="72"/>
      <c r="J22" s="72"/>
      <c r="K22" s="72"/>
      <c r="L22" s="72"/>
      <c r="M22" s="72"/>
      <c r="N22" s="72"/>
      <c r="O22" s="72"/>
      <c r="P22" s="72"/>
      <c r="Q22" s="72"/>
      <c r="R22" s="72"/>
      <c r="S22" s="68"/>
      <c r="T22" s="11"/>
      <c r="U22" s="11"/>
      <c r="V22" s="69"/>
    </row>
    <row r="23" spans="2:22" ht="21.6" customHeight="1" x14ac:dyDescent="0.25">
      <c r="B23" s="206" t="str">
        <f>IF($L$2="youth",Worksheet!$G$12,Worksheet!$G$4)</f>
        <v>Employment Rate 
(2nd Quarter)</v>
      </c>
      <c r="C23" s="204">
        <f>SUMIFS(rate,program,Worksheet!$T$7,sortvar,Worksheet!$S$9,lwib,Worksheet!$S$8)</f>
        <v>0.77600000000000002</v>
      </c>
      <c r="D23" s="210">
        <f>SUMIFS(neglvlrate,nlprogram,$L$2,nllwib,Worksheet!$S$8,nlelement,Worksheet!$V$28)</f>
        <v>0.73</v>
      </c>
      <c r="E23" s="212">
        <f>IF(D23="baseline","",C23/D23)</f>
        <v>1.0630136986301371</v>
      </c>
      <c r="F23" s="11"/>
      <c r="G23" s="70"/>
      <c r="H23" s="72"/>
      <c r="I23" s="72"/>
      <c r="J23" s="72"/>
      <c r="K23" s="72"/>
      <c r="L23" s="72"/>
      <c r="M23" s="72"/>
      <c r="N23" s="72"/>
      <c r="O23" s="72"/>
      <c r="P23" s="72"/>
      <c r="Q23" s="72"/>
      <c r="R23" s="72"/>
      <c r="S23" s="68"/>
      <c r="T23" s="11"/>
      <c r="U23" s="11"/>
      <c r="V23" s="69"/>
    </row>
    <row r="24" spans="2:22" ht="21.6" customHeight="1" x14ac:dyDescent="0.25">
      <c r="B24" s="207"/>
      <c r="C24" s="205"/>
      <c r="D24" s="211"/>
      <c r="E24" s="213"/>
      <c r="F24" s="11"/>
      <c r="G24" s="70"/>
      <c r="H24" s="72"/>
      <c r="I24" s="72"/>
      <c r="J24" s="72"/>
      <c r="K24" s="72"/>
      <c r="L24" s="72"/>
      <c r="M24" s="72"/>
      <c r="N24" s="72"/>
      <c r="O24" s="72"/>
      <c r="P24" s="72"/>
      <c r="Q24" s="72"/>
      <c r="R24" s="72"/>
      <c r="S24" s="68"/>
      <c r="T24" s="11"/>
      <c r="U24" s="11"/>
      <c r="V24" s="69"/>
    </row>
    <row r="25" spans="2:22" ht="21.6" customHeight="1" x14ac:dyDescent="0.25">
      <c r="B25" s="224" t="str">
        <f>IF($L$2="youth",Worksheet!$G$13,Worksheet!$G$5)</f>
        <v>Employment Rate 
(4th Quarter)</v>
      </c>
      <c r="C25" s="223">
        <f>SUMIFS(rate,program,Worksheet!$T$7,sortvar,Worksheet!$S$11,lwib,Worksheet!$S$8)</f>
        <v>0.74199999999999999</v>
      </c>
      <c r="D25" s="219">
        <f>SUMIFS(neglvlrate,nlprogram,$L$2,nllwib,Worksheet!$S$8,nlelement,Worksheet!$V$29)</f>
        <v>0.71</v>
      </c>
      <c r="E25" s="220">
        <f>C25/D25</f>
        <v>1.0450704225352112</v>
      </c>
      <c r="F25" s="11"/>
      <c r="G25" s="70"/>
      <c r="H25" s="72"/>
      <c r="I25" s="72"/>
      <c r="J25" s="72"/>
      <c r="K25" s="72"/>
      <c r="L25" s="72"/>
      <c r="M25" s="72"/>
      <c r="N25" s="72"/>
      <c r="O25" s="72"/>
      <c r="P25" s="72"/>
      <c r="Q25" s="72"/>
      <c r="R25" s="72"/>
      <c r="S25" s="68"/>
      <c r="T25" s="11"/>
      <c r="U25" s="11"/>
      <c r="V25" s="69"/>
    </row>
    <row r="26" spans="2:22" ht="21.6" customHeight="1" x14ac:dyDescent="0.25">
      <c r="B26" s="224"/>
      <c r="C26" s="223"/>
      <c r="D26" s="219"/>
      <c r="E26" s="220"/>
      <c r="F26" s="11"/>
      <c r="G26" s="70"/>
      <c r="H26" s="72"/>
      <c r="I26" s="72"/>
      <c r="J26" s="72"/>
      <c r="K26" s="72"/>
      <c r="L26" s="72"/>
      <c r="M26" s="72"/>
      <c r="N26" s="72"/>
      <c r="O26" s="72"/>
      <c r="P26" s="72"/>
      <c r="Q26" s="72"/>
      <c r="R26" s="72"/>
      <c r="S26" s="68"/>
      <c r="T26" s="11"/>
      <c r="U26" s="11"/>
      <c r="V26" s="69"/>
    </row>
    <row r="27" spans="2:22" ht="15.75" customHeight="1" x14ac:dyDescent="0.25">
      <c r="B27" s="207" t="s">
        <v>81</v>
      </c>
      <c r="C27" s="227">
        <f>SUMIFS(medrate,program,Worksheet!$T$7,sortvar,Worksheet!$S$13,lwib,Worksheet!$S$8)</f>
        <v>7411.2</v>
      </c>
      <c r="D27" s="228">
        <f>IF(SUMIFS(neglvlrate,nlprogram,$L$2,nllwib,Worksheet!$S$8,nlelement,Worksheet!$V$30)=0,"Baseline",SUMIFS(neglvlrate,nlprogram,$L$2,nllwib,Worksheet!$S$8,nlelement,Worksheet!$V$30))</f>
        <v>6250</v>
      </c>
      <c r="E27" s="213">
        <f t="shared" ref="E27" si="2">IF(D27="baseline","",C27/D27)</f>
        <v>1.185792</v>
      </c>
      <c r="F27" s="11"/>
      <c r="G27" s="70"/>
      <c r="H27" s="72"/>
      <c r="I27" s="72"/>
      <c r="J27" s="72"/>
      <c r="K27" s="72"/>
      <c r="L27" s="72"/>
      <c r="M27" s="72"/>
      <c r="N27" s="72"/>
      <c r="O27" s="72"/>
      <c r="P27" s="72"/>
      <c r="Q27" s="72"/>
      <c r="R27" s="72"/>
      <c r="S27" s="68"/>
      <c r="T27" s="11"/>
      <c r="U27" s="11"/>
      <c r="V27" s="69"/>
    </row>
    <row r="28" spans="2:22" x14ac:dyDescent="0.25">
      <c r="B28" s="207"/>
      <c r="C28" s="227"/>
      <c r="D28" s="228"/>
      <c r="E28" s="213"/>
      <c r="F28" s="11"/>
      <c r="G28" s="70"/>
      <c r="H28" s="72"/>
      <c r="I28" s="72"/>
      <c r="J28" s="72"/>
      <c r="K28" s="72"/>
      <c r="L28" s="72"/>
      <c r="M28" s="72"/>
      <c r="N28" s="72"/>
      <c r="O28" s="72"/>
      <c r="P28" s="72"/>
      <c r="Q28" s="72"/>
      <c r="R28" s="72"/>
      <c r="S28" s="68"/>
      <c r="T28" s="11"/>
      <c r="U28" s="11"/>
      <c r="V28" s="69"/>
    </row>
    <row r="29" spans="2:22" ht="15.75" customHeight="1" x14ac:dyDescent="0.25">
      <c r="B29" s="224" t="s">
        <v>31</v>
      </c>
      <c r="C29" s="223">
        <f>SUMIFS(rate,program,Worksheet!$T$7,sortvar,Worksheet!$S$15,lwib,Worksheet!$S$8)</f>
        <v>0.67800000000000005</v>
      </c>
      <c r="D29" s="219">
        <f>SUMIFS(neglvlrate,nlprogram,$L$2,nllwib,Worksheet!$S$8,nlelement,Worksheet!$V$31)</f>
        <v>0.67</v>
      </c>
      <c r="E29" s="220">
        <f>C29/D29</f>
        <v>1.0119402985074626</v>
      </c>
      <c r="F29" s="11"/>
      <c r="G29" s="70"/>
      <c r="H29" s="72"/>
      <c r="I29" s="72"/>
      <c r="J29" s="72"/>
      <c r="K29" s="72"/>
      <c r="L29" s="72"/>
      <c r="M29" s="72"/>
      <c r="N29" s="72"/>
      <c r="O29" s="72"/>
      <c r="P29" s="72"/>
      <c r="Q29" s="72"/>
      <c r="R29" s="72"/>
      <c r="S29" s="68"/>
      <c r="T29" s="11"/>
      <c r="U29" s="11"/>
      <c r="V29" s="69"/>
    </row>
    <row r="30" spans="2:22" x14ac:dyDescent="0.25">
      <c r="B30" s="224"/>
      <c r="C30" s="223"/>
      <c r="D30" s="219"/>
      <c r="E30" s="220"/>
      <c r="F30" s="11"/>
      <c r="G30" s="70"/>
      <c r="H30" s="72"/>
      <c r="I30" s="72"/>
      <c r="J30" s="72"/>
      <c r="K30" s="72"/>
      <c r="L30" s="72"/>
      <c r="M30" s="72"/>
      <c r="N30" s="72"/>
      <c r="O30" s="72"/>
      <c r="P30" s="72"/>
      <c r="Q30" s="72"/>
      <c r="R30" s="72"/>
      <c r="S30" s="68"/>
      <c r="T30" s="11"/>
      <c r="U30" s="11"/>
      <c r="V30" s="69"/>
    </row>
    <row r="31" spans="2:22" ht="15.75" customHeight="1" x14ac:dyDescent="0.25">
      <c r="B31" s="207" t="s">
        <v>64</v>
      </c>
      <c r="C31" s="205">
        <f>SUMIFS(rate,program,Worksheet!$T$7,sortvar,Worksheet!$S$17,lwib,Worksheet!$S$8)</f>
        <v>0.34699999999999998</v>
      </c>
      <c r="D31" s="211">
        <f>IF(SUMIFS(neglvlrate,nlprogram,$L$2,nllwib,Worksheet!$S$8,nlelement,Worksheet!$V$32)=0,"Baseline",SUMIFS(neglvlrate,nlprogram,$L$2,nllwib,Worksheet!$S$8,nlelement,Worksheet!$V$32))</f>
        <v>0.5</v>
      </c>
      <c r="E31" s="213">
        <f t="shared" ref="E31" si="3">IF(D31="baseline","",C31/D31)</f>
        <v>0.69399999999999995</v>
      </c>
      <c r="F31" s="11"/>
      <c r="G31" s="70"/>
      <c r="H31" s="72"/>
      <c r="I31" s="72"/>
      <c r="J31" s="72"/>
      <c r="K31" s="72"/>
      <c r="L31" s="72"/>
      <c r="M31" s="72"/>
      <c r="N31" s="72"/>
      <c r="O31" s="72"/>
      <c r="P31" s="72"/>
      <c r="Q31" s="72"/>
      <c r="R31" s="72"/>
      <c r="S31" s="68"/>
      <c r="T31" s="11"/>
      <c r="U31" s="11"/>
      <c r="V31" s="69"/>
    </row>
    <row r="32" spans="2:22" ht="15.75" thickBot="1" x14ac:dyDescent="0.3">
      <c r="B32" s="222"/>
      <c r="C32" s="225"/>
      <c r="D32" s="221"/>
      <c r="E32" s="226"/>
      <c r="F32" s="11"/>
      <c r="G32" s="70"/>
      <c r="H32" s="72"/>
      <c r="I32" s="72"/>
      <c r="J32" s="72"/>
      <c r="K32" s="72"/>
      <c r="L32" s="72"/>
      <c r="M32" s="72"/>
      <c r="N32" s="72"/>
      <c r="O32" s="72"/>
      <c r="P32" s="72"/>
      <c r="Q32" s="72"/>
      <c r="R32" s="72"/>
      <c r="S32" s="68"/>
      <c r="T32" s="11"/>
      <c r="U32" s="11"/>
      <c r="V32" s="69"/>
    </row>
    <row r="33" spans="2:22" ht="15.75" customHeight="1" x14ac:dyDescent="0.25">
      <c r="B33" s="11"/>
      <c r="C33" s="11"/>
      <c r="D33" s="11"/>
      <c r="E33" s="11"/>
      <c r="F33" s="11"/>
      <c r="G33" s="70"/>
      <c r="H33" s="72"/>
      <c r="I33" s="72"/>
      <c r="J33" s="72"/>
      <c r="K33" s="72"/>
      <c r="L33" s="72"/>
      <c r="M33" s="72"/>
      <c r="N33" s="72"/>
      <c r="O33" s="72"/>
      <c r="P33" s="72"/>
      <c r="Q33" s="72"/>
      <c r="R33" s="72"/>
      <c r="S33" s="68"/>
      <c r="T33" s="11"/>
      <c r="U33" s="11"/>
      <c r="V33" s="69"/>
    </row>
    <row r="34" spans="2:22" x14ac:dyDescent="0.25">
      <c r="B34" s="11"/>
      <c r="C34" s="11"/>
      <c r="D34" s="11"/>
      <c r="E34" s="11"/>
      <c r="F34" s="11"/>
      <c r="G34" s="73" t="s">
        <v>103</v>
      </c>
      <c r="H34" s="74"/>
      <c r="I34" s="74"/>
      <c r="J34" s="74"/>
      <c r="K34" s="74"/>
      <c r="L34" s="74"/>
      <c r="M34" s="74"/>
      <c r="N34" s="74"/>
      <c r="O34" s="74"/>
      <c r="P34" s="74"/>
      <c r="Q34" s="74"/>
      <c r="R34" s="74"/>
      <c r="S34" s="74"/>
      <c r="T34" s="74"/>
      <c r="U34" s="74"/>
      <c r="V34" s="75"/>
    </row>
    <row r="35" spans="2:22" ht="41.25" customHeight="1" x14ac:dyDescent="0.25">
      <c r="B35" s="11"/>
      <c r="C35" s="11"/>
      <c r="D35" s="11"/>
      <c r="E35" s="11"/>
      <c r="F35" s="11"/>
      <c r="G35" s="242" t="s">
        <v>110</v>
      </c>
      <c r="H35" s="243"/>
      <c r="I35" s="243"/>
      <c r="J35" s="243"/>
      <c r="K35" s="243"/>
      <c r="L35" s="243"/>
      <c r="M35" s="243"/>
      <c r="N35" s="243"/>
      <c r="O35" s="243"/>
      <c r="P35" s="243"/>
      <c r="Q35" s="243"/>
      <c r="R35" s="243"/>
      <c r="S35" s="243"/>
      <c r="T35" s="243"/>
      <c r="U35" s="243"/>
      <c r="V35" s="244"/>
    </row>
    <row r="36" spans="2:22" ht="13.9" customHeight="1" thickBot="1" x14ac:dyDescent="0.3">
      <c r="B36" s="11"/>
      <c r="C36" s="11"/>
      <c r="D36" s="11"/>
      <c r="E36" s="11"/>
      <c r="F36" s="11"/>
      <c r="G36" s="245" t="s">
        <v>114</v>
      </c>
      <c r="H36" s="246"/>
      <c r="I36" s="246"/>
      <c r="J36" s="246"/>
      <c r="K36" s="246"/>
      <c r="L36" s="246"/>
      <c r="M36" s="246"/>
      <c r="N36" s="246"/>
      <c r="O36" s="246"/>
      <c r="P36" s="246"/>
      <c r="Q36" s="246"/>
      <c r="R36" s="246"/>
      <c r="S36" s="246"/>
      <c r="T36" s="246"/>
      <c r="U36" s="246"/>
      <c r="V36" s="247"/>
    </row>
    <row r="37" spans="2:22" x14ac:dyDescent="0.25">
      <c r="B37" s="11"/>
      <c r="C37" s="11"/>
      <c r="D37" s="11"/>
      <c r="E37" s="11"/>
      <c r="F37" s="11"/>
      <c r="G37" s="11"/>
      <c r="H37" s="11"/>
      <c r="I37" s="11"/>
      <c r="J37" s="11"/>
      <c r="K37" s="11"/>
      <c r="L37" s="11"/>
      <c r="M37" s="11"/>
      <c r="N37" s="11"/>
      <c r="O37" s="11"/>
      <c r="P37" s="11"/>
      <c r="Q37" s="11"/>
      <c r="R37" s="11"/>
      <c r="S37" s="11"/>
      <c r="T37" s="11"/>
      <c r="U37" s="11"/>
      <c r="V37" s="11"/>
    </row>
    <row r="38" spans="2:22" x14ac:dyDescent="0.25">
      <c r="B38" s="11"/>
      <c r="C38" s="11"/>
      <c r="D38" s="11"/>
      <c r="E38" s="11"/>
      <c r="F38" s="11"/>
      <c r="G38" s="11"/>
      <c r="H38" s="11"/>
      <c r="I38" s="11"/>
      <c r="J38" s="11"/>
      <c r="K38" s="11"/>
      <c r="L38" s="11"/>
      <c r="M38" s="11"/>
      <c r="N38" s="11"/>
      <c r="O38" s="11"/>
      <c r="P38" s="11"/>
      <c r="Q38" s="11"/>
      <c r="R38" s="11"/>
      <c r="S38" s="11"/>
      <c r="T38" s="11"/>
      <c r="U38" s="11"/>
      <c r="V38" s="11"/>
    </row>
    <row r="39" spans="2:22" x14ac:dyDescent="0.25">
      <c r="B39" s="11"/>
      <c r="C39" s="11"/>
      <c r="D39" s="11"/>
      <c r="E39" s="11"/>
      <c r="F39" s="11"/>
      <c r="G39" s="11"/>
      <c r="H39" s="11"/>
      <c r="I39" s="11"/>
      <c r="J39" s="11"/>
      <c r="K39" s="11"/>
      <c r="L39" s="11"/>
      <c r="M39" s="11"/>
      <c r="N39" s="11"/>
      <c r="O39" s="11"/>
      <c r="P39" s="11"/>
      <c r="Q39" s="11"/>
      <c r="R39" s="11"/>
      <c r="S39" s="11"/>
      <c r="T39" s="11"/>
      <c r="U39" s="11"/>
      <c r="V39" s="11"/>
    </row>
    <row r="40" spans="2:22" x14ac:dyDescent="0.25">
      <c r="B40" s="11"/>
      <c r="C40" s="11"/>
      <c r="D40" s="11"/>
      <c r="E40" s="11"/>
      <c r="F40" s="11"/>
      <c r="G40" s="11"/>
      <c r="H40" s="11"/>
      <c r="I40" s="11"/>
      <c r="J40" s="11"/>
      <c r="K40" s="11"/>
      <c r="L40" s="11"/>
      <c r="M40" s="11"/>
      <c r="N40" s="11"/>
      <c r="O40" s="11"/>
      <c r="P40" s="11"/>
      <c r="Q40" s="11"/>
      <c r="R40" s="11"/>
      <c r="S40" s="11"/>
      <c r="T40" s="11"/>
      <c r="U40" s="11"/>
      <c r="V40" s="11"/>
    </row>
  </sheetData>
  <mergeCells count="59">
    <mergeCell ref="G35:V35"/>
    <mergeCell ref="G36:V36"/>
    <mergeCell ref="K1:N1"/>
    <mergeCell ref="C13:C14"/>
    <mergeCell ref="D13:D14"/>
    <mergeCell ref="E13:E14"/>
    <mergeCell ref="B6:E6"/>
    <mergeCell ref="B13:B14"/>
    <mergeCell ref="B9:B10"/>
    <mergeCell ref="J9:S10"/>
    <mergeCell ref="K11:R11"/>
    <mergeCell ref="C7:C8"/>
    <mergeCell ref="D7:D8"/>
    <mergeCell ref="E7:E8"/>
    <mergeCell ref="E11:E12"/>
    <mergeCell ref="E17:E18"/>
    <mergeCell ref="B11:B12"/>
    <mergeCell ref="L2:N2"/>
    <mergeCell ref="L3:N3"/>
    <mergeCell ref="L4:N4"/>
    <mergeCell ref="C17:C18"/>
    <mergeCell ref="B15:B16"/>
    <mergeCell ref="B17:B18"/>
    <mergeCell ref="C11:C12"/>
    <mergeCell ref="D11:D12"/>
    <mergeCell ref="B7:B8"/>
    <mergeCell ref="H7:U8"/>
    <mergeCell ref="B31:B32"/>
    <mergeCell ref="C25:C26"/>
    <mergeCell ref="D25:D26"/>
    <mergeCell ref="E25:E26"/>
    <mergeCell ref="B29:B30"/>
    <mergeCell ref="B25:B26"/>
    <mergeCell ref="C31:C32"/>
    <mergeCell ref="D31:D32"/>
    <mergeCell ref="E31:E32"/>
    <mergeCell ref="C27:C28"/>
    <mergeCell ref="D27:D28"/>
    <mergeCell ref="B27:B28"/>
    <mergeCell ref="E27:E28"/>
    <mergeCell ref="C29:C30"/>
    <mergeCell ref="D29:D30"/>
    <mergeCell ref="E29:E30"/>
    <mergeCell ref="B21:B22"/>
    <mergeCell ref="B20:E20"/>
    <mergeCell ref="C23:C24"/>
    <mergeCell ref="B23:B24"/>
    <mergeCell ref="C9:C10"/>
    <mergeCell ref="D9:D10"/>
    <mergeCell ref="E9:E10"/>
    <mergeCell ref="D23:D24"/>
    <mergeCell ref="E23:E24"/>
    <mergeCell ref="C21:C22"/>
    <mergeCell ref="D21:D22"/>
    <mergeCell ref="E21:E22"/>
    <mergeCell ref="C15:C16"/>
    <mergeCell ref="D15:D16"/>
    <mergeCell ref="E15:E16"/>
    <mergeCell ref="D17:D18"/>
  </mergeCells>
  <conditionalFormatting sqref="E29">
    <cfRule type="cellIs" dxfId="12" priority="1" operator="lessThan">
      <formula>0.5</formula>
    </cfRule>
  </conditionalFormatting>
  <conditionalFormatting sqref="E9 E11 E13 E17">
    <cfRule type="cellIs" dxfId="11" priority="11" operator="lessThan">
      <formula>0.5</formula>
    </cfRule>
  </conditionalFormatting>
  <conditionalFormatting sqref="E9 E11 E13 E17">
    <cfRule type="cellIs" dxfId="10" priority="10" operator="lessThan">
      <formula>0.5</formula>
    </cfRule>
  </conditionalFormatting>
  <conditionalFormatting sqref="E15">
    <cfRule type="cellIs" dxfId="9" priority="8" operator="lessThan">
      <formula>0.5</formula>
    </cfRule>
  </conditionalFormatting>
  <conditionalFormatting sqref="E15">
    <cfRule type="cellIs" dxfId="8" priority="7" operator="lessThan">
      <formula>0.5</formula>
    </cfRule>
  </conditionalFormatting>
  <conditionalFormatting sqref="E23 E25 E27 E31">
    <cfRule type="cellIs" dxfId="7" priority="5" operator="lessThan">
      <formula>0.5</formula>
    </cfRule>
  </conditionalFormatting>
  <conditionalFormatting sqref="E23 E25 E27 E31">
    <cfRule type="cellIs" dxfId="6" priority="4" operator="lessThan">
      <formula>0.5</formula>
    </cfRule>
  </conditionalFormatting>
  <conditionalFormatting sqref="E29">
    <cfRule type="cellIs" dxfId="5" priority="2" operator="lessThan">
      <formula>0.5</formula>
    </cfRule>
  </conditionalFormatting>
  <dataValidations count="2">
    <dataValidation type="list" allowBlank="1" showInputMessage="1" showErrorMessage="1" sqref="L3:L4" xr:uid="{00000000-0002-0000-0400-000000000000}">
      <formula1>Location_List</formula1>
    </dataValidation>
    <dataValidation type="list" allowBlank="1" showInputMessage="1" showErrorMessage="1" sqref="L2" xr:uid="{00000000-0002-0000-0400-000001000000}">
      <formula1>Title1_programs</formula1>
    </dataValidation>
  </dataValidations>
  <printOptions horizontalCentered="1" verticalCentered="1"/>
  <pageMargins left="0.25" right="0.25" top="0.5" bottom="0.5" header="0.3" footer="0.3"/>
  <pageSetup scale="94" orientation="landscape" r:id="rId1"/>
  <ignoredErrors>
    <ignoredError sqref="E26:E28 E3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F451"/>
  <sheetViews>
    <sheetView topLeftCell="B1" workbookViewId="0">
      <selection activeCell="F447" sqref="F447:F451"/>
    </sheetView>
  </sheetViews>
  <sheetFormatPr defaultColWidth="11.7109375" defaultRowHeight="15" x14ac:dyDescent="0.25"/>
  <cols>
    <col min="1" max="1" width="28.140625" bestFit="1" customWidth="1"/>
    <col min="2" max="2" width="8.5703125" style="13" bestFit="1" customWidth="1"/>
    <col min="3" max="3" width="18.42578125" bestFit="1" customWidth="1"/>
    <col min="4" max="4" width="8.42578125" bestFit="1" customWidth="1"/>
    <col min="5" max="5" width="40.5703125" bestFit="1" customWidth="1"/>
    <col min="6" max="6" width="19.28515625" style="95" bestFit="1" customWidth="1"/>
    <col min="7" max="16384" width="11.7109375" style="92"/>
  </cols>
  <sheetData>
    <row r="1" spans="1:6" ht="15.75" customHeight="1" thickBot="1" x14ac:dyDescent="0.3">
      <c r="A1" s="93" t="s">
        <v>115</v>
      </c>
      <c r="B1" s="102" t="s">
        <v>116</v>
      </c>
      <c r="C1" s="93" t="s">
        <v>41</v>
      </c>
      <c r="D1" s="93" t="s">
        <v>117</v>
      </c>
      <c r="E1" s="93" t="s">
        <v>118</v>
      </c>
      <c r="F1" s="94" t="s">
        <v>121</v>
      </c>
    </row>
    <row r="2" spans="1:6" ht="15.75" thickTop="1" x14ac:dyDescent="0.25">
      <c r="A2" t="s">
        <v>119</v>
      </c>
      <c r="B2" s="13">
        <v>42000</v>
      </c>
      <c r="C2" t="s">
        <v>23</v>
      </c>
      <c r="D2" t="s">
        <v>127</v>
      </c>
      <c r="E2" t="s">
        <v>23</v>
      </c>
    </row>
    <row r="3" spans="1:6" x14ac:dyDescent="0.25">
      <c r="A3" t="s">
        <v>119</v>
      </c>
      <c r="B3" s="13">
        <v>42000</v>
      </c>
      <c r="C3" t="s">
        <v>23</v>
      </c>
      <c r="D3" t="s">
        <v>128</v>
      </c>
      <c r="E3" t="s">
        <v>24</v>
      </c>
      <c r="F3" s="96">
        <v>0.73</v>
      </c>
    </row>
    <row r="4" spans="1:6" x14ac:dyDescent="0.25">
      <c r="A4" t="s">
        <v>119</v>
      </c>
      <c r="B4" s="13">
        <v>42000</v>
      </c>
      <c r="C4" t="s">
        <v>23</v>
      </c>
      <c r="D4" t="s">
        <v>129</v>
      </c>
      <c r="E4" t="s">
        <v>25</v>
      </c>
      <c r="F4" s="96">
        <v>0.71</v>
      </c>
    </row>
    <row r="5" spans="1:6" x14ac:dyDescent="0.25">
      <c r="A5" t="s">
        <v>119</v>
      </c>
      <c r="B5" s="13">
        <v>42000</v>
      </c>
      <c r="C5" t="s">
        <v>23</v>
      </c>
      <c r="D5" t="s">
        <v>130</v>
      </c>
      <c r="E5" t="s">
        <v>26</v>
      </c>
      <c r="F5" s="97">
        <v>6250</v>
      </c>
    </row>
    <row r="6" spans="1:6" x14ac:dyDescent="0.25">
      <c r="A6" t="s">
        <v>119</v>
      </c>
      <c r="B6" s="13">
        <v>42000</v>
      </c>
      <c r="C6" t="s">
        <v>23</v>
      </c>
      <c r="D6" t="s">
        <v>131</v>
      </c>
      <c r="E6" t="s">
        <v>27</v>
      </c>
      <c r="F6" s="96">
        <v>0.67</v>
      </c>
    </row>
    <row r="7" spans="1:6" x14ac:dyDescent="0.25">
      <c r="A7" t="s">
        <v>119</v>
      </c>
      <c r="B7" s="13">
        <v>42000</v>
      </c>
      <c r="C7" t="s">
        <v>23</v>
      </c>
      <c r="D7" t="s">
        <v>132</v>
      </c>
      <c r="E7" t="s">
        <v>28</v>
      </c>
      <c r="F7" s="96">
        <v>0.5</v>
      </c>
    </row>
    <row r="8" spans="1:6" x14ac:dyDescent="0.25">
      <c r="A8" t="s">
        <v>119</v>
      </c>
      <c r="B8" s="13">
        <v>42000</v>
      </c>
      <c r="C8" t="s">
        <v>34</v>
      </c>
      <c r="D8" t="s">
        <v>127</v>
      </c>
      <c r="E8" t="s">
        <v>29</v>
      </c>
      <c r="F8" s="98"/>
    </row>
    <row r="9" spans="1:6" x14ac:dyDescent="0.25">
      <c r="A9" t="s">
        <v>119</v>
      </c>
      <c r="B9" s="13">
        <v>42000</v>
      </c>
      <c r="C9" t="s">
        <v>34</v>
      </c>
      <c r="D9" t="s">
        <v>128</v>
      </c>
      <c r="E9" t="s">
        <v>24</v>
      </c>
      <c r="F9" s="96">
        <v>0.77</v>
      </c>
    </row>
    <row r="10" spans="1:6" x14ac:dyDescent="0.25">
      <c r="A10" t="s">
        <v>119</v>
      </c>
      <c r="B10" s="13">
        <v>42000</v>
      </c>
      <c r="C10" t="s">
        <v>34</v>
      </c>
      <c r="D10" t="s">
        <v>129</v>
      </c>
      <c r="E10" t="s">
        <v>25</v>
      </c>
      <c r="F10" s="96">
        <v>0.76</v>
      </c>
    </row>
    <row r="11" spans="1:6" x14ac:dyDescent="0.25">
      <c r="A11" t="s">
        <v>119</v>
      </c>
      <c r="B11" s="13">
        <v>42000</v>
      </c>
      <c r="C11" t="s">
        <v>34</v>
      </c>
      <c r="D11" t="s">
        <v>130</v>
      </c>
      <c r="E11" t="s">
        <v>26</v>
      </c>
      <c r="F11" s="97">
        <v>8500</v>
      </c>
    </row>
    <row r="12" spans="1:6" x14ac:dyDescent="0.25">
      <c r="A12" t="s">
        <v>119</v>
      </c>
      <c r="B12" s="13">
        <v>42000</v>
      </c>
      <c r="C12" t="s">
        <v>34</v>
      </c>
      <c r="D12" t="s">
        <v>131</v>
      </c>
      <c r="E12" t="s">
        <v>27</v>
      </c>
      <c r="F12" s="96">
        <v>0.7</v>
      </c>
    </row>
    <row r="13" spans="1:6" x14ac:dyDescent="0.25">
      <c r="A13" t="s">
        <v>119</v>
      </c>
      <c r="B13" s="13">
        <v>42000</v>
      </c>
      <c r="C13" t="s">
        <v>34</v>
      </c>
      <c r="D13" t="s">
        <v>132</v>
      </c>
      <c r="E13" t="s">
        <v>28</v>
      </c>
      <c r="F13" s="96">
        <v>0.44</v>
      </c>
    </row>
    <row r="14" spans="1:6" x14ac:dyDescent="0.25">
      <c r="A14" t="s">
        <v>119</v>
      </c>
      <c r="B14" s="13">
        <v>42000</v>
      </c>
      <c r="C14" t="s">
        <v>30</v>
      </c>
      <c r="D14" t="s">
        <v>127</v>
      </c>
      <c r="E14" t="s">
        <v>30</v>
      </c>
      <c r="F14" s="98"/>
    </row>
    <row r="15" spans="1:6" x14ac:dyDescent="0.25">
      <c r="A15" t="s">
        <v>119</v>
      </c>
      <c r="B15" s="13">
        <v>42000</v>
      </c>
      <c r="C15" t="s">
        <v>30</v>
      </c>
      <c r="D15" t="s">
        <v>128</v>
      </c>
      <c r="E15" t="s">
        <v>24</v>
      </c>
      <c r="F15" s="96">
        <v>0.66</v>
      </c>
    </row>
    <row r="16" spans="1:6" x14ac:dyDescent="0.25">
      <c r="A16" t="s">
        <v>119</v>
      </c>
      <c r="B16" s="13">
        <v>42000</v>
      </c>
      <c r="C16" t="s">
        <v>30</v>
      </c>
      <c r="D16" t="s">
        <v>129</v>
      </c>
      <c r="E16" t="s">
        <v>25</v>
      </c>
      <c r="F16" s="96">
        <v>0.62</v>
      </c>
    </row>
    <row r="17" spans="1:6" x14ac:dyDescent="0.25">
      <c r="A17" t="s">
        <v>119</v>
      </c>
      <c r="B17" s="13">
        <v>42000</v>
      </c>
      <c r="C17" t="s">
        <v>30</v>
      </c>
      <c r="D17" t="s">
        <v>130</v>
      </c>
      <c r="E17" t="s">
        <v>26</v>
      </c>
      <c r="F17" s="97">
        <v>3000</v>
      </c>
    </row>
    <row r="18" spans="1:6" x14ac:dyDescent="0.25">
      <c r="A18" t="s">
        <v>119</v>
      </c>
      <c r="B18" s="13">
        <v>42000</v>
      </c>
      <c r="C18" t="s">
        <v>30</v>
      </c>
      <c r="D18" t="s">
        <v>131</v>
      </c>
      <c r="E18" t="s">
        <v>27</v>
      </c>
      <c r="F18" s="96">
        <v>0.65</v>
      </c>
    </row>
    <row r="19" spans="1:6" x14ac:dyDescent="0.25">
      <c r="A19" t="s">
        <v>119</v>
      </c>
      <c r="B19" s="13">
        <v>42000</v>
      </c>
      <c r="C19" t="s">
        <v>30</v>
      </c>
      <c r="D19" t="s">
        <v>132</v>
      </c>
      <c r="E19" t="s">
        <v>28</v>
      </c>
      <c r="F19" s="96">
        <v>0.57999999999999996</v>
      </c>
    </row>
    <row r="20" spans="1:6" x14ac:dyDescent="0.25">
      <c r="A20" t="s">
        <v>0</v>
      </c>
      <c r="B20" s="13">
        <v>42005</v>
      </c>
      <c r="C20" t="s">
        <v>23</v>
      </c>
      <c r="D20" t="s">
        <v>127</v>
      </c>
      <c r="E20" t="s">
        <v>23</v>
      </c>
    </row>
    <row r="21" spans="1:6" x14ac:dyDescent="0.25">
      <c r="A21" t="s">
        <v>0</v>
      </c>
      <c r="B21" s="13">
        <v>42005</v>
      </c>
      <c r="C21" t="s">
        <v>23</v>
      </c>
      <c r="D21" t="s">
        <v>128</v>
      </c>
      <c r="E21" t="s">
        <v>24</v>
      </c>
      <c r="F21" s="96">
        <v>0.73</v>
      </c>
    </row>
    <row r="22" spans="1:6" x14ac:dyDescent="0.25">
      <c r="A22" t="s">
        <v>0</v>
      </c>
      <c r="B22" s="13">
        <v>42005</v>
      </c>
      <c r="C22" t="s">
        <v>23</v>
      </c>
      <c r="D22" t="s">
        <v>129</v>
      </c>
      <c r="E22" t="s">
        <v>25</v>
      </c>
      <c r="F22" s="96">
        <v>0.72</v>
      </c>
    </row>
    <row r="23" spans="1:6" x14ac:dyDescent="0.25">
      <c r="A23" t="s">
        <v>0</v>
      </c>
      <c r="B23" s="13">
        <v>42005</v>
      </c>
      <c r="C23" t="s">
        <v>23</v>
      </c>
      <c r="D23" t="s">
        <v>130</v>
      </c>
      <c r="E23" t="s">
        <v>26</v>
      </c>
      <c r="F23" s="97">
        <v>5700</v>
      </c>
    </row>
    <row r="24" spans="1:6" x14ac:dyDescent="0.25">
      <c r="A24" t="s">
        <v>0</v>
      </c>
      <c r="B24" s="13">
        <v>42005</v>
      </c>
      <c r="C24" t="s">
        <v>23</v>
      </c>
      <c r="D24" t="s">
        <v>131</v>
      </c>
      <c r="E24" t="s">
        <v>27</v>
      </c>
      <c r="F24" s="96">
        <v>0.67</v>
      </c>
    </row>
    <row r="25" spans="1:6" x14ac:dyDescent="0.25">
      <c r="A25" t="s">
        <v>0</v>
      </c>
      <c r="B25" s="13">
        <v>42005</v>
      </c>
      <c r="C25" t="s">
        <v>23</v>
      </c>
      <c r="D25" t="s">
        <v>132</v>
      </c>
      <c r="E25" t="s">
        <v>28</v>
      </c>
      <c r="F25" s="95">
        <v>0.53</v>
      </c>
    </row>
    <row r="26" spans="1:6" x14ac:dyDescent="0.25">
      <c r="A26" t="s">
        <v>0</v>
      </c>
      <c r="B26" s="13">
        <v>42005</v>
      </c>
      <c r="C26" t="s">
        <v>34</v>
      </c>
      <c r="D26" t="s">
        <v>127</v>
      </c>
      <c r="E26" t="s">
        <v>29</v>
      </c>
    </row>
    <row r="27" spans="1:6" x14ac:dyDescent="0.25">
      <c r="A27" t="s">
        <v>0</v>
      </c>
      <c r="B27" s="13">
        <v>42005</v>
      </c>
      <c r="C27" t="s">
        <v>34</v>
      </c>
      <c r="D27" t="s">
        <v>128</v>
      </c>
      <c r="E27" t="s">
        <v>24</v>
      </c>
      <c r="F27" s="96">
        <v>0.77</v>
      </c>
    </row>
    <row r="28" spans="1:6" x14ac:dyDescent="0.25">
      <c r="A28" t="s">
        <v>0</v>
      </c>
      <c r="B28" s="13">
        <v>42005</v>
      </c>
      <c r="C28" t="s">
        <v>34</v>
      </c>
      <c r="D28" t="s">
        <v>129</v>
      </c>
      <c r="E28" t="s">
        <v>25</v>
      </c>
      <c r="F28" s="96">
        <v>0.75</v>
      </c>
    </row>
    <row r="29" spans="1:6" x14ac:dyDescent="0.25">
      <c r="A29" t="s">
        <v>0</v>
      </c>
      <c r="B29" s="13">
        <v>42005</v>
      </c>
      <c r="C29" t="s">
        <v>34</v>
      </c>
      <c r="D29" t="s">
        <v>130</v>
      </c>
      <c r="E29" t="s">
        <v>26</v>
      </c>
      <c r="F29" s="97">
        <v>8500</v>
      </c>
    </row>
    <row r="30" spans="1:6" x14ac:dyDescent="0.25">
      <c r="A30" t="s">
        <v>0</v>
      </c>
      <c r="B30" s="13">
        <v>42005</v>
      </c>
      <c r="C30" t="s">
        <v>34</v>
      </c>
      <c r="D30" t="s">
        <v>131</v>
      </c>
      <c r="E30" t="s">
        <v>27</v>
      </c>
      <c r="F30" s="96">
        <v>0.68</v>
      </c>
    </row>
    <row r="31" spans="1:6" x14ac:dyDescent="0.25">
      <c r="A31" t="s">
        <v>0</v>
      </c>
      <c r="B31" s="13">
        <v>42005</v>
      </c>
      <c r="C31" t="s">
        <v>34</v>
      </c>
      <c r="D31" t="s">
        <v>132</v>
      </c>
      <c r="E31" t="s">
        <v>28</v>
      </c>
      <c r="F31" s="95">
        <v>0.55000000000000004</v>
      </c>
    </row>
    <row r="32" spans="1:6" x14ac:dyDescent="0.25">
      <c r="A32" t="s">
        <v>0</v>
      </c>
      <c r="B32" s="13">
        <v>42005</v>
      </c>
      <c r="C32" t="s">
        <v>30</v>
      </c>
      <c r="D32" t="s">
        <v>127</v>
      </c>
      <c r="E32" t="s">
        <v>30</v>
      </c>
    </row>
    <row r="33" spans="1:6" x14ac:dyDescent="0.25">
      <c r="A33" t="s">
        <v>0</v>
      </c>
      <c r="B33" s="13">
        <v>42005</v>
      </c>
      <c r="C33" t="s">
        <v>30</v>
      </c>
      <c r="D33" t="s">
        <v>128</v>
      </c>
      <c r="E33" t="s">
        <v>24</v>
      </c>
      <c r="F33" s="96">
        <v>0.67</v>
      </c>
    </row>
    <row r="34" spans="1:6" x14ac:dyDescent="0.25">
      <c r="A34" t="s">
        <v>0</v>
      </c>
      <c r="B34" s="13">
        <v>42005</v>
      </c>
      <c r="C34" t="s">
        <v>30</v>
      </c>
      <c r="D34" t="s">
        <v>129</v>
      </c>
      <c r="E34" t="s">
        <v>25</v>
      </c>
      <c r="F34" s="95">
        <v>0.6</v>
      </c>
    </row>
    <row r="35" spans="1:6" x14ac:dyDescent="0.25">
      <c r="A35" t="s">
        <v>0</v>
      </c>
      <c r="B35" s="13">
        <v>42005</v>
      </c>
      <c r="C35" t="s">
        <v>30</v>
      </c>
      <c r="D35" t="s">
        <v>130</v>
      </c>
      <c r="E35" t="s">
        <v>26</v>
      </c>
      <c r="F35" s="97">
        <v>2300</v>
      </c>
    </row>
    <row r="36" spans="1:6" x14ac:dyDescent="0.25">
      <c r="A36" t="s">
        <v>0</v>
      </c>
      <c r="B36" s="13">
        <v>42005</v>
      </c>
      <c r="C36" t="s">
        <v>30</v>
      </c>
      <c r="D36" t="s">
        <v>131</v>
      </c>
      <c r="E36" t="s">
        <v>27</v>
      </c>
      <c r="F36" s="96">
        <v>0.78</v>
      </c>
    </row>
    <row r="37" spans="1:6" x14ac:dyDescent="0.25">
      <c r="A37" t="s">
        <v>0</v>
      </c>
      <c r="B37" s="13">
        <v>42005</v>
      </c>
      <c r="C37" t="s">
        <v>30</v>
      </c>
      <c r="D37" t="s">
        <v>132</v>
      </c>
      <c r="E37" t="s">
        <v>28</v>
      </c>
      <c r="F37" s="95">
        <v>0.8</v>
      </c>
    </row>
    <row r="38" spans="1:6" x14ac:dyDescent="0.25">
      <c r="A38" t="s">
        <v>1</v>
      </c>
      <c r="B38" s="13">
        <v>42015</v>
      </c>
      <c r="C38" t="s">
        <v>23</v>
      </c>
      <c r="D38" t="s">
        <v>127</v>
      </c>
      <c r="E38" t="s">
        <v>23</v>
      </c>
    </row>
    <row r="39" spans="1:6" x14ac:dyDescent="0.25">
      <c r="A39" t="s">
        <v>1</v>
      </c>
      <c r="B39" s="13">
        <v>42015</v>
      </c>
      <c r="C39" t="s">
        <v>23</v>
      </c>
      <c r="D39" t="s">
        <v>128</v>
      </c>
      <c r="E39" t="s">
        <v>24</v>
      </c>
      <c r="F39" s="96">
        <v>0.65</v>
      </c>
    </row>
    <row r="40" spans="1:6" x14ac:dyDescent="0.25">
      <c r="A40" t="s">
        <v>1</v>
      </c>
      <c r="B40" s="13">
        <v>42015</v>
      </c>
      <c r="C40" t="s">
        <v>23</v>
      </c>
      <c r="D40" t="s">
        <v>129</v>
      </c>
      <c r="E40" t="s">
        <v>25</v>
      </c>
      <c r="F40" s="96">
        <v>0.6</v>
      </c>
    </row>
    <row r="41" spans="1:6" x14ac:dyDescent="0.25">
      <c r="A41" t="s">
        <v>1</v>
      </c>
      <c r="B41" s="13">
        <v>42015</v>
      </c>
      <c r="C41" t="s">
        <v>23</v>
      </c>
      <c r="D41" t="s">
        <v>130</v>
      </c>
      <c r="E41" t="s">
        <v>26</v>
      </c>
      <c r="F41" s="97">
        <v>6700</v>
      </c>
    </row>
    <row r="42" spans="1:6" x14ac:dyDescent="0.25">
      <c r="A42" t="s">
        <v>1</v>
      </c>
      <c r="B42" s="13">
        <v>42015</v>
      </c>
      <c r="C42" t="s">
        <v>23</v>
      </c>
      <c r="D42" t="s">
        <v>131</v>
      </c>
      <c r="E42" t="s">
        <v>27</v>
      </c>
      <c r="F42" s="96">
        <v>0.75</v>
      </c>
    </row>
    <row r="43" spans="1:6" x14ac:dyDescent="0.25">
      <c r="A43" t="s">
        <v>1</v>
      </c>
      <c r="B43" s="13">
        <v>42015</v>
      </c>
      <c r="C43" t="s">
        <v>23</v>
      </c>
      <c r="D43" t="s">
        <v>132</v>
      </c>
      <c r="E43" t="s">
        <v>28</v>
      </c>
      <c r="F43" s="96">
        <v>0.65</v>
      </c>
    </row>
    <row r="44" spans="1:6" x14ac:dyDescent="0.25">
      <c r="A44" t="s">
        <v>1</v>
      </c>
      <c r="B44" s="13">
        <v>42015</v>
      </c>
      <c r="C44" t="s">
        <v>34</v>
      </c>
      <c r="D44" t="s">
        <v>127</v>
      </c>
      <c r="E44" t="s">
        <v>29</v>
      </c>
      <c r="F44" s="98"/>
    </row>
    <row r="45" spans="1:6" x14ac:dyDescent="0.25">
      <c r="A45" t="s">
        <v>1</v>
      </c>
      <c r="B45" s="13">
        <v>42015</v>
      </c>
      <c r="C45" t="s">
        <v>34</v>
      </c>
      <c r="D45" t="s">
        <v>128</v>
      </c>
      <c r="E45" t="s">
        <v>24</v>
      </c>
      <c r="F45" s="96">
        <v>0.76</v>
      </c>
    </row>
    <row r="46" spans="1:6" x14ac:dyDescent="0.25">
      <c r="A46" t="s">
        <v>1</v>
      </c>
      <c r="B46" s="13">
        <v>42015</v>
      </c>
      <c r="C46" t="s">
        <v>34</v>
      </c>
      <c r="D46" t="s">
        <v>129</v>
      </c>
      <c r="E46" t="s">
        <v>25</v>
      </c>
      <c r="F46" s="96">
        <v>0.81</v>
      </c>
    </row>
    <row r="47" spans="1:6" x14ac:dyDescent="0.25">
      <c r="A47" t="s">
        <v>1</v>
      </c>
      <c r="B47" s="13">
        <v>42015</v>
      </c>
      <c r="C47" t="s">
        <v>34</v>
      </c>
      <c r="D47" t="s">
        <v>130</v>
      </c>
      <c r="E47" t="s">
        <v>26</v>
      </c>
      <c r="F47" s="97">
        <v>9000</v>
      </c>
    </row>
    <row r="48" spans="1:6" x14ac:dyDescent="0.25">
      <c r="A48" t="s">
        <v>1</v>
      </c>
      <c r="B48" s="13">
        <v>42015</v>
      </c>
      <c r="C48" t="s">
        <v>34</v>
      </c>
      <c r="D48" t="s">
        <v>131</v>
      </c>
      <c r="E48" t="s">
        <v>27</v>
      </c>
      <c r="F48" s="96">
        <v>0.8</v>
      </c>
    </row>
    <row r="49" spans="1:6" x14ac:dyDescent="0.25">
      <c r="A49" t="s">
        <v>1</v>
      </c>
      <c r="B49" s="13">
        <v>42015</v>
      </c>
      <c r="C49" t="s">
        <v>34</v>
      </c>
      <c r="D49" t="s">
        <v>132</v>
      </c>
      <c r="E49" t="s">
        <v>28</v>
      </c>
      <c r="F49" s="96">
        <v>0.7</v>
      </c>
    </row>
    <row r="50" spans="1:6" x14ac:dyDescent="0.25">
      <c r="A50" t="s">
        <v>1</v>
      </c>
      <c r="B50" s="13">
        <v>42015</v>
      </c>
      <c r="C50" t="s">
        <v>30</v>
      </c>
      <c r="D50" t="s">
        <v>127</v>
      </c>
      <c r="E50" t="s">
        <v>30</v>
      </c>
      <c r="F50" s="98"/>
    </row>
    <row r="51" spans="1:6" x14ac:dyDescent="0.25">
      <c r="A51" t="s">
        <v>1</v>
      </c>
      <c r="B51" s="13">
        <v>42015</v>
      </c>
      <c r="C51" t="s">
        <v>30</v>
      </c>
      <c r="D51" t="s">
        <v>128</v>
      </c>
      <c r="E51" t="s">
        <v>24</v>
      </c>
      <c r="F51" s="96">
        <v>0.7</v>
      </c>
    </row>
    <row r="52" spans="1:6" x14ac:dyDescent="0.25">
      <c r="A52" t="s">
        <v>1</v>
      </c>
      <c r="B52" s="13">
        <v>42015</v>
      </c>
      <c r="C52" t="s">
        <v>30</v>
      </c>
      <c r="D52" t="s">
        <v>129</v>
      </c>
      <c r="E52" t="s">
        <v>25</v>
      </c>
      <c r="F52" s="96">
        <v>0.7</v>
      </c>
    </row>
    <row r="53" spans="1:6" x14ac:dyDescent="0.25">
      <c r="A53" t="s">
        <v>1</v>
      </c>
      <c r="B53" s="13">
        <v>42015</v>
      </c>
      <c r="C53" t="s">
        <v>30</v>
      </c>
      <c r="D53" t="s">
        <v>130</v>
      </c>
      <c r="E53" t="s">
        <v>26</v>
      </c>
      <c r="F53" s="97">
        <v>4000</v>
      </c>
    </row>
    <row r="54" spans="1:6" x14ac:dyDescent="0.25">
      <c r="A54" t="s">
        <v>1</v>
      </c>
      <c r="B54" s="13">
        <v>42015</v>
      </c>
      <c r="C54" t="s">
        <v>30</v>
      </c>
      <c r="D54" t="s">
        <v>131</v>
      </c>
      <c r="E54" t="s">
        <v>27</v>
      </c>
      <c r="F54" s="96">
        <v>0.67</v>
      </c>
    </row>
    <row r="55" spans="1:6" x14ac:dyDescent="0.25">
      <c r="A55" t="s">
        <v>1</v>
      </c>
      <c r="B55" s="13">
        <v>42015</v>
      </c>
      <c r="C55" t="s">
        <v>30</v>
      </c>
      <c r="D55" t="s">
        <v>132</v>
      </c>
      <c r="E55" t="s">
        <v>28</v>
      </c>
      <c r="F55" s="96">
        <v>0.56999999999999995</v>
      </c>
    </row>
    <row r="56" spans="1:6" x14ac:dyDescent="0.25">
      <c r="A56" t="s">
        <v>2</v>
      </c>
      <c r="B56" s="13">
        <v>42020</v>
      </c>
      <c r="C56" t="s">
        <v>23</v>
      </c>
      <c r="D56" t="s">
        <v>127</v>
      </c>
      <c r="E56" t="s">
        <v>23</v>
      </c>
    </row>
    <row r="57" spans="1:6" x14ac:dyDescent="0.25">
      <c r="A57" t="s">
        <v>2</v>
      </c>
      <c r="B57" s="13">
        <v>42020</v>
      </c>
      <c r="C57" t="s">
        <v>23</v>
      </c>
      <c r="D57" t="s">
        <v>128</v>
      </c>
      <c r="E57" t="s">
        <v>24</v>
      </c>
      <c r="F57" s="96">
        <v>0.7</v>
      </c>
    </row>
    <row r="58" spans="1:6" x14ac:dyDescent="0.25">
      <c r="A58" t="s">
        <v>2</v>
      </c>
      <c r="B58" s="13">
        <v>42020</v>
      </c>
      <c r="C58" t="s">
        <v>23</v>
      </c>
      <c r="D58" t="s">
        <v>129</v>
      </c>
      <c r="E58" t="s">
        <v>25</v>
      </c>
      <c r="F58" s="96">
        <v>0.7</v>
      </c>
    </row>
    <row r="59" spans="1:6" x14ac:dyDescent="0.25">
      <c r="A59" t="s">
        <v>2</v>
      </c>
      <c r="B59" s="13">
        <v>42020</v>
      </c>
      <c r="C59" t="s">
        <v>23</v>
      </c>
      <c r="D59" t="s">
        <v>130</v>
      </c>
      <c r="E59" t="s">
        <v>26</v>
      </c>
      <c r="F59" s="97">
        <v>7000</v>
      </c>
    </row>
    <row r="60" spans="1:6" x14ac:dyDescent="0.25">
      <c r="A60" t="s">
        <v>2</v>
      </c>
      <c r="B60" s="13">
        <v>42020</v>
      </c>
      <c r="C60" t="s">
        <v>23</v>
      </c>
      <c r="D60" t="s">
        <v>131</v>
      </c>
      <c r="E60" t="s">
        <v>27</v>
      </c>
      <c r="F60" s="96">
        <v>0.75</v>
      </c>
    </row>
    <row r="61" spans="1:6" x14ac:dyDescent="0.25">
      <c r="A61" t="s">
        <v>2</v>
      </c>
      <c r="B61" s="13">
        <v>42020</v>
      </c>
      <c r="C61" t="s">
        <v>23</v>
      </c>
      <c r="D61" t="s">
        <v>132</v>
      </c>
      <c r="E61" t="s">
        <v>28</v>
      </c>
      <c r="F61" s="96">
        <v>0.5</v>
      </c>
    </row>
    <row r="62" spans="1:6" x14ac:dyDescent="0.25">
      <c r="A62" t="s">
        <v>2</v>
      </c>
      <c r="B62" s="13">
        <v>42020</v>
      </c>
      <c r="C62" t="s">
        <v>34</v>
      </c>
      <c r="D62" t="s">
        <v>127</v>
      </c>
      <c r="E62" t="s">
        <v>29</v>
      </c>
      <c r="F62" s="98"/>
    </row>
    <row r="63" spans="1:6" x14ac:dyDescent="0.25">
      <c r="A63" t="s">
        <v>2</v>
      </c>
      <c r="B63" s="13">
        <v>42020</v>
      </c>
      <c r="C63" t="s">
        <v>34</v>
      </c>
      <c r="D63" t="s">
        <v>128</v>
      </c>
      <c r="E63" t="s">
        <v>24</v>
      </c>
      <c r="F63" s="96">
        <v>0.73</v>
      </c>
    </row>
    <row r="64" spans="1:6" x14ac:dyDescent="0.25">
      <c r="A64" t="s">
        <v>2</v>
      </c>
      <c r="B64" s="13">
        <v>42020</v>
      </c>
      <c r="C64" t="s">
        <v>34</v>
      </c>
      <c r="D64" t="s">
        <v>129</v>
      </c>
      <c r="E64" t="s">
        <v>25</v>
      </c>
      <c r="F64" s="96">
        <v>0.72</v>
      </c>
    </row>
    <row r="65" spans="1:6" x14ac:dyDescent="0.25">
      <c r="A65" t="s">
        <v>2</v>
      </c>
      <c r="B65" s="13">
        <v>42020</v>
      </c>
      <c r="C65" t="s">
        <v>34</v>
      </c>
      <c r="D65" t="s">
        <v>130</v>
      </c>
      <c r="E65" t="s">
        <v>26</v>
      </c>
      <c r="F65" s="97">
        <v>9000</v>
      </c>
    </row>
    <row r="66" spans="1:6" x14ac:dyDescent="0.25">
      <c r="A66" t="s">
        <v>2</v>
      </c>
      <c r="B66" s="13">
        <v>42020</v>
      </c>
      <c r="C66" t="s">
        <v>34</v>
      </c>
      <c r="D66" t="s">
        <v>131</v>
      </c>
      <c r="E66" t="s">
        <v>27</v>
      </c>
      <c r="F66" s="96">
        <v>0.75</v>
      </c>
    </row>
    <row r="67" spans="1:6" x14ac:dyDescent="0.25">
      <c r="A67" t="s">
        <v>2</v>
      </c>
      <c r="B67" s="13">
        <v>42020</v>
      </c>
      <c r="C67" t="s">
        <v>34</v>
      </c>
      <c r="D67" t="s">
        <v>132</v>
      </c>
      <c r="E67" t="s">
        <v>28</v>
      </c>
      <c r="F67" s="96">
        <v>0.7</v>
      </c>
    </row>
    <row r="68" spans="1:6" x14ac:dyDescent="0.25">
      <c r="A68" t="s">
        <v>2</v>
      </c>
      <c r="B68" s="13">
        <v>42020</v>
      </c>
      <c r="C68" t="s">
        <v>30</v>
      </c>
      <c r="D68" t="s">
        <v>127</v>
      </c>
      <c r="E68" t="s">
        <v>30</v>
      </c>
      <c r="F68" s="98"/>
    </row>
    <row r="69" spans="1:6" x14ac:dyDescent="0.25">
      <c r="A69" t="s">
        <v>2</v>
      </c>
      <c r="B69" s="13">
        <v>42020</v>
      </c>
      <c r="C69" t="s">
        <v>30</v>
      </c>
      <c r="D69" t="s">
        <v>128</v>
      </c>
      <c r="E69" t="s">
        <v>24</v>
      </c>
      <c r="F69" s="96">
        <v>0.56999999999999995</v>
      </c>
    </row>
    <row r="70" spans="1:6" x14ac:dyDescent="0.25">
      <c r="A70" t="s">
        <v>2</v>
      </c>
      <c r="B70" s="13">
        <v>42020</v>
      </c>
      <c r="C70" t="s">
        <v>30</v>
      </c>
      <c r="D70" t="s">
        <v>129</v>
      </c>
      <c r="E70" t="s">
        <v>25</v>
      </c>
      <c r="F70" s="96">
        <v>0.57999999999999996</v>
      </c>
    </row>
    <row r="71" spans="1:6" x14ac:dyDescent="0.25">
      <c r="A71" t="s">
        <v>2</v>
      </c>
      <c r="B71" s="13">
        <v>42020</v>
      </c>
      <c r="C71" t="s">
        <v>30</v>
      </c>
      <c r="D71" t="s">
        <v>130</v>
      </c>
      <c r="E71" t="s">
        <v>26</v>
      </c>
      <c r="F71" s="97">
        <v>3000</v>
      </c>
    </row>
    <row r="72" spans="1:6" x14ac:dyDescent="0.25">
      <c r="A72" t="s">
        <v>2</v>
      </c>
      <c r="B72" s="13">
        <v>42020</v>
      </c>
      <c r="C72" t="s">
        <v>30</v>
      </c>
      <c r="D72" t="s">
        <v>131</v>
      </c>
      <c r="E72" t="s">
        <v>27</v>
      </c>
      <c r="F72" s="96">
        <v>0.6</v>
      </c>
    </row>
    <row r="73" spans="1:6" x14ac:dyDescent="0.25">
      <c r="A73" t="s">
        <v>2</v>
      </c>
      <c r="B73" s="13">
        <v>42020</v>
      </c>
      <c r="C73" t="s">
        <v>30</v>
      </c>
      <c r="D73" t="s">
        <v>132</v>
      </c>
      <c r="E73" t="s">
        <v>28</v>
      </c>
      <c r="F73" s="96">
        <v>0.57999999999999996</v>
      </c>
    </row>
    <row r="74" spans="1:6" x14ac:dyDescent="0.25">
      <c r="A74" t="s">
        <v>4</v>
      </c>
      <c r="B74" s="13">
        <v>42030</v>
      </c>
      <c r="C74" t="s">
        <v>23</v>
      </c>
      <c r="D74" t="s">
        <v>127</v>
      </c>
      <c r="E74" t="s">
        <v>23</v>
      </c>
    </row>
    <row r="75" spans="1:6" x14ac:dyDescent="0.25">
      <c r="A75" t="s">
        <v>4</v>
      </c>
      <c r="B75" s="13">
        <v>42030</v>
      </c>
      <c r="C75" t="s">
        <v>23</v>
      </c>
      <c r="D75" t="s">
        <v>128</v>
      </c>
      <c r="E75" t="s">
        <v>24</v>
      </c>
      <c r="F75" s="96">
        <v>0.73</v>
      </c>
    </row>
    <row r="76" spans="1:6" x14ac:dyDescent="0.25">
      <c r="A76" t="s">
        <v>4</v>
      </c>
      <c r="B76" s="13">
        <v>42030</v>
      </c>
      <c r="C76" t="s">
        <v>23</v>
      </c>
      <c r="D76" t="s">
        <v>129</v>
      </c>
      <c r="E76" t="s">
        <v>25</v>
      </c>
      <c r="F76" s="96">
        <v>0.71</v>
      </c>
    </row>
    <row r="77" spans="1:6" x14ac:dyDescent="0.25">
      <c r="A77" t="s">
        <v>4</v>
      </c>
      <c r="B77" s="13">
        <v>42030</v>
      </c>
      <c r="C77" t="s">
        <v>23</v>
      </c>
      <c r="D77" t="s">
        <v>130</v>
      </c>
      <c r="E77" t="s">
        <v>26</v>
      </c>
      <c r="F77" s="97">
        <v>6250</v>
      </c>
    </row>
    <row r="78" spans="1:6" x14ac:dyDescent="0.25">
      <c r="A78" t="s">
        <v>4</v>
      </c>
      <c r="B78" s="13">
        <v>42030</v>
      </c>
      <c r="C78" t="s">
        <v>23</v>
      </c>
      <c r="D78" t="s">
        <v>131</v>
      </c>
      <c r="E78" t="s">
        <v>27</v>
      </c>
      <c r="F78" s="96">
        <v>0.72</v>
      </c>
    </row>
    <row r="79" spans="1:6" x14ac:dyDescent="0.25">
      <c r="A79" t="s">
        <v>4</v>
      </c>
      <c r="B79" s="13">
        <v>42030</v>
      </c>
      <c r="C79" t="s">
        <v>23</v>
      </c>
      <c r="D79" t="s">
        <v>132</v>
      </c>
      <c r="E79" t="s">
        <v>28</v>
      </c>
      <c r="F79" s="96">
        <v>0.5</v>
      </c>
    </row>
    <row r="80" spans="1:6" x14ac:dyDescent="0.25">
      <c r="A80" t="s">
        <v>4</v>
      </c>
      <c r="B80" s="13">
        <v>42030</v>
      </c>
      <c r="C80" t="s">
        <v>34</v>
      </c>
      <c r="D80" t="s">
        <v>127</v>
      </c>
      <c r="E80" t="s">
        <v>29</v>
      </c>
      <c r="F80" s="98"/>
    </row>
    <row r="81" spans="1:6" x14ac:dyDescent="0.25">
      <c r="A81" t="s">
        <v>4</v>
      </c>
      <c r="B81" s="13">
        <v>42030</v>
      </c>
      <c r="C81" t="s">
        <v>34</v>
      </c>
      <c r="D81" t="s">
        <v>128</v>
      </c>
      <c r="E81" t="s">
        <v>24</v>
      </c>
      <c r="F81" s="96">
        <v>0.78</v>
      </c>
    </row>
    <row r="82" spans="1:6" x14ac:dyDescent="0.25">
      <c r="A82" t="s">
        <v>4</v>
      </c>
      <c r="B82" s="13">
        <v>42030</v>
      </c>
      <c r="C82" t="s">
        <v>34</v>
      </c>
      <c r="D82" t="s">
        <v>129</v>
      </c>
      <c r="E82" t="s">
        <v>25</v>
      </c>
      <c r="F82" s="96">
        <v>0.76</v>
      </c>
    </row>
    <row r="83" spans="1:6" x14ac:dyDescent="0.25">
      <c r="A83" t="s">
        <v>4</v>
      </c>
      <c r="B83" s="13">
        <v>42030</v>
      </c>
      <c r="C83" t="s">
        <v>34</v>
      </c>
      <c r="D83" t="s">
        <v>130</v>
      </c>
      <c r="E83" t="s">
        <v>26</v>
      </c>
      <c r="F83" s="97">
        <v>10000</v>
      </c>
    </row>
    <row r="84" spans="1:6" x14ac:dyDescent="0.25">
      <c r="A84" t="s">
        <v>4</v>
      </c>
      <c r="B84" s="13">
        <v>42030</v>
      </c>
      <c r="C84" t="s">
        <v>34</v>
      </c>
      <c r="D84" t="s">
        <v>131</v>
      </c>
      <c r="E84" t="s">
        <v>27</v>
      </c>
      <c r="F84" s="96">
        <v>0.8</v>
      </c>
    </row>
    <row r="85" spans="1:6" x14ac:dyDescent="0.25">
      <c r="A85" t="s">
        <v>4</v>
      </c>
      <c r="B85" s="13">
        <v>42030</v>
      </c>
      <c r="C85" t="s">
        <v>34</v>
      </c>
      <c r="D85" t="s">
        <v>132</v>
      </c>
      <c r="E85" t="s">
        <v>28</v>
      </c>
      <c r="F85" s="96">
        <v>0.5</v>
      </c>
    </row>
    <row r="86" spans="1:6" x14ac:dyDescent="0.25">
      <c r="A86" t="s">
        <v>4</v>
      </c>
      <c r="B86" s="13">
        <v>42030</v>
      </c>
      <c r="C86" t="s">
        <v>30</v>
      </c>
      <c r="D86" t="s">
        <v>127</v>
      </c>
      <c r="E86" t="s">
        <v>30</v>
      </c>
      <c r="F86" s="98"/>
    </row>
    <row r="87" spans="1:6" x14ac:dyDescent="0.25">
      <c r="A87" t="s">
        <v>4</v>
      </c>
      <c r="B87" s="13">
        <v>42030</v>
      </c>
      <c r="C87" t="s">
        <v>30</v>
      </c>
      <c r="D87" t="s">
        <v>128</v>
      </c>
      <c r="E87" t="s">
        <v>24</v>
      </c>
      <c r="F87" s="96">
        <v>0.66</v>
      </c>
    </row>
    <row r="88" spans="1:6" x14ac:dyDescent="0.25">
      <c r="A88" t="s">
        <v>4</v>
      </c>
      <c r="B88" s="13">
        <v>42030</v>
      </c>
      <c r="C88" t="s">
        <v>30</v>
      </c>
      <c r="D88" t="s">
        <v>129</v>
      </c>
      <c r="E88" t="s">
        <v>25</v>
      </c>
      <c r="F88" s="96">
        <v>0.62</v>
      </c>
    </row>
    <row r="89" spans="1:6" x14ac:dyDescent="0.25">
      <c r="A89" t="s">
        <v>4</v>
      </c>
      <c r="B89" s="13">
        <v>42030</v>
      </c>
      <c r="C89" t="s">
        <v>30</v>
      </c>
      <c r="D89" t="s">
        <v>130</v>
      </c>
      <c r="E89" t="s">
        <v>26</v>
      </c>
      <c r="F89" s="97">
        <v>3000</v>
      </c>
    </row>
    <row r="90" spans="1:6" x14ac:dyDescent="0.25">
      <c r="A90" t="s">
        <v>4</v>
      </c>
      <c r="B90" s="13">
        <v>42030</v>
      </c>
      <c r="C90" t="s">
        <v>30</v>
      </c>
      <c r="D90" t="s">
        <v>131</v>
      </c>
      <c r="E90" t="s">
        <v>27</v>
      </c>
      <c r="F90" s="96">
        <v>0.65</v>
      </c>
    </row>
    <row r="91" spans="1:6" x14ac:dyDescent="0.25">
      <c r="A91" t="s">
        <v>4</v>
      </c>
      <c r="B91" s="13">
        <v>42030</v>
      </c>
      <c r="C91" t="s">
        <v>30</v>
      </c>
      <c r="D91" t="s">
        <v>132</v>
      </c>
      <c r="E91" t="s">
        <v>28</v>
      </c>
      <c r="F91" s="96">
        <v>0.57999999999999996</v>
      </c>
    </row>
    <row r="92" spans="1:6" x14ac:dyDescent="0.25">
      <c r="A92" t="s">
        <v>6</v>
      </c>
      <c r="B92" s="13">
        <v>42035</v>
      </c>
      <c r="C92" t="s">
        <v>23</v>
      </c>
      <c r="D92" t="s">
        <v>127</v>
      </c>
      <c r="E92" t="s">
        <v>23</v>
      </c>
    </row>
    <row r="93" spans="1:6" x14ac:dyDescent="0.25">
      <c r="A93" t="s">
        <v>6</v>
      </c>
      <c r="B93" s="13">
        <v>42035</v>
      </c>
      <c r="C93" t="s">
        <v>23</v>
      </c>
      <c r="D93" t="s">
        <v>128</v>
      </c>
      <c r="E93" t="s">
        <v>24</v>
      </c>
      <c r="F93" s="96">
        <v>0.66</v>
      </c>
    </row>
    <row r="94" spans="1:6" x14ac:dyDescent="0.25">
      <c r="A94" t="s">
        <v>6</v>
      </c>
      <c r="B94" s="13">
        <v>42035</v>
      </c>
      <c r="C94" t="s">
        <v>23</v>
      </c>
      <c r="D94" t="s">
        <v>129</v>
      </c>
      <c r="E94" t="s">
        <v>25</v>
      </c>
      <c r="F94" s="96">
        <v>0.63</v>
      </c>
    </row>
    <row r="95" spans="1:6" x14ac:dyDescent="0.25">
      <c r="A95" t="s">
        <v>6</v>
      </c>
      <c r="B95" s="13">
        <v>42035</v>
      </c>
      <c r="C95" t="s">
        <v>23</v>
      </c>
      <c r="D95" t="s">
        <v>130</v>
      </c>
      <c r="E95" t="s">
        <v>26</v>
      </c>
      <c r="F95" s="97">
        <v>5250</v>
      </c>
    </row>
    <row r="96" spans="1:6" x14ac:dyDescent="0.25">
      <c r="A96" t="s">
        <v>6</v>
      </c>
      <c r="B96" s="13">
        <v>42035</v>
      </c>
      <c r="C96" t="s">
        <v>23</v>
      </c>
      <c r="D96" t="s">
        <v>131</v>
      </c>
      <c r="E96" t="s">
        <v>27</v>
      </c>
      <c r="F96" s="96">
        <v>0.7</v>
      </c>
    </row>
    <row r="97" spans="1:6" x14ac:dyDescent="0.25">
      <c r="A97" t="s">
        <v>6</v>
      </c>
      <c r="B97" s="13">
        <v>42035</v>
      </c>
      <c r="C97" t="s">
        <v>23</v>
      </c>
      <c r="D97" t="s">
        <v>132</v>
      </c>
      <c r="E97" t="s">
        <v>28</v>
      </c>
      <c r="F97" s="96">
        <v>0.5</v>
      </c>
    </row>
    <row r="98" spans="1:6" x14ac:dyDescent="0.25">
      <c r="A98" t="s">
        <v>6</v>
      </c>
      <c r="B98" s="13">
        <v>42035</v>
      </c>
      <c r="C98" t="s">
        <v>34</v>
      </c>
      <c r="D98" t="s">
        <v>127</v>
      </c>
      <c r="E98" t="s">
        <v>29</v>
      </c>
      <c r="F98" s="98"/>
    </row>
    <row r="99" spans="1:6" x14ac:dyDescent="0.25">
      <c r="A99" t="s">
        <v>6</v>
      </c>
      <c r="B99" s="13">
        <v>42035</v>
      </c>
      <c r="C99" t="s">
        <v>34</v>
      </c>
      <c r="D99" t="s">
        <v>128</v>
      </c>
      <c r="E99" t="s">
        <v>24</v>
      </c>
      <c r="F99" s="96">
        <v>0.77</v>
      </c>
    </row>
    <row r="100" spans="1:6" x14ac:dyDescent="0.25">
      <c r="A100" t="s">
        <v>6</v>
      </c>
      <c r="B100" s="13">
        <v>42035</v>
      </c>
      <c r="C100" t="s">
        <v>34</v>
      </c>
      <c r="D100" t="s">
        <v>129</v>
      </c>
      <c r="E100" t="s">
        <v>25</v>
      </c>
      <c r="F100" s="96">
        <v>0.77</v>
      </c>
    </row>
    <row r="101" spans="1:6" x14ac:dyDescent="0.25">
      <c r="A101" t="s">
        <v>6</v>
      </c>
      <c r="B101" s="13">
        <v>42035</v>
      </c>
      <c r="C101" t="s">
        <v>34</v>
      </c>
      <c r="D101" t="s">
        <v>130</v>
      </c>
      <c r="E101" t="s">
        <v>26</v>
      </c>
      <c r="F101" s="97">
        <v>9700</v>
      </c>
    </row>
    <row r="102" spans="1:6" x14ac:dyDescent="0.25">
      <c r="A102" t="s">
        <v>6</v>
      </c>
      <c r="B102" s="13">
        <v>42035</v>
      </c>
      <c r="C102" t="s">
        <v>34</v>
      </c>
      <c r="D102" t="s">
        <v>131</v>
      </c>
      <c r="E102" t="s">
        <v>27</v>
      </c>
      <c r="F102" s="96">
        <v>0.77</v>
      </c>
    </row>
    <row r="103" spans="1:6" x14ac:dyDescent="0.25">
      <c r="A103" t="s">
        <v>6</v>
      </c>
      <c r="B103" s="13">
        <v>42035</v>
      </c>
      <c r="C103" t="s">
        <v>34</v>
      </c>
      <c r="D103" t="s">
        <v>132</v>
      </c>
      <c r="E103" t="s">
        <v>28</v>
      </c>
      <c r="F103" s="96">
        <v>0.4</v>
      </c>
    </row>
    <row r="104" spans="1:6" x14ac:dyDescent="0.25">
      <c r="A104" t="s">
        <v>6</v>
      </c>
      <c r="B104" s="13">
        <v>42035</v>
      </c>
      <c r="C104" t="s">
        <v>30</v>
      </c>
      <c r="D104" t="s">
        <v>127</v>
      </c>
      <c r="E104" t="s">
        <v>30</v>
      </c>
      <c r="F104" s="98"/>
    </row>
    <row r="105" spans="1:6" x14ac:dyDescent="0.25">
      <c r="A105" t="s">
        <v>6</v>
      </c>
      <c r="B105" s="13">
        <v>42035</v>
      </c>
      <c r="C105" t="s">
        <v>30</v>
      </c>
      <c r="D105" t="s">
        <v>128</v>
      </c>
      <c r="E105" t="s">
        <v>24</v>
      </c>
      <c r="F105" s="96">
        <v>0.71</v>
      </c>
    </row>
    <row r="106" spans="1:6" x14ac:dyDescent="0.25">
      <c r="A106" t="s">
        <v>6</v>
      </c>
      <c r="B106" s="13">
        <v>42035</v>
      </c>
      <c r="C106" t="s">
        <v>30</v>
      </c>
      <c r="D106" t="s">
        <v>129</v>
      </c>
      <c r="E106" t="s">
        <v>25</v>
      </c>
      <c r="F106" s="96">
        <v>0.67</v>
      </c>
    </row>
    <row r="107" spans="1:6" x14ac:dyDescent="0.25">
      <c r="A107" t="s">
        <v>6</v>
      </c>
      <c r="B107" s="13">
        <v>42035</v>
      </c>
      <c r="C107" t="s">
        <v>30</v>
      </c>
      <c r="D107" t="s">
        <v>130</v>
      </c>
      <c r="E107" t="s">
        <v>26</v>
      </c>
      <c r="F107" s="97">
        <v>3300</v>
      </c>
    </row>
    <row r="108" spans="1:6" x14ac:dyDescent="0.25">
      <c r="A108" t="s">
        <v>6</v>
      </c>
      <c r="B108" s="13">
        <v>42035</v>
      </c>
      <c r="C108" t="s">
        <v>30</v>
      </c>
      <c r="D108" t="s">
        <v>131</v>
      </c>
      <c r="E108" t="s">
        <v>27</v>
      </c>
      <c r="F108" s="96">
        <v>0.72</v>
      </c>
    </row>
    <row r="109" spans="1:6" x14ac:dyDescent="0.25">
      <c r="A109" t="s">
        <v>6</v>
      </c>
      <c r="B109" s="13">
        <v>42035</v>
      </c>
      <c r="C109" t="s">
        <v>30</v>
      </c>
      <c r="D109" t="s">
        <v>132</v>
      </c>
      <c r="E109" t="s">
        <v>28</v>
      </c>
      <c r="F109" s="96">
        <v>0.25</v>
      </c>
    </row>
    <row r="110" spans="1:6" x14ac:dyDescent="0.25">
      <c r="A110" t="s">
        <v>22</v>
      </c>
      <c r="B110" s="13">
        <v>42045</v>
      </c>
      <c r="C110" t="s">
        <v>23</v>
      </c>
      <c r="D110" t="s">
        <v>127</v>
      </c>
      <c r="E110" t="s">
        <v>23</v>
      </c>
    </row>
    <row r="111" spans="1:6" x14ac:dyDescent="0.25">
      <c r="A111" t="s">
        <v>22</v>
      </c>
      <c r="B111" s="13">
        <v>42045</v>
      </c>
      <c r="C111" t="s">
        <v>23</v>
      </c>
      <c r="D111" t="s">
        <v>128</v>
      </c>
      <c r="E111" t="s">
        <v>24</v>
      </c>
      <c r="F111" s="96">
        <v>0.73</v>
      </c>
    </row>
    <row r="112" spans="1:6" x14ac:dyDescent="0.25">
      <c r="A112" t="s">
        <v>22</v>
      </c>
      <c r="B112" s="13">
        <v>42045</v>
      </c>
      <c r="C112" t="s">
        <v>23</v>
      </c>
      <c r="D112" t="s">
        <v>129</v>
      </c>
      <c r="E112" t="s">
        <v>25</v>
      </c>
      <c r="F112" s="96">
        <v>0.74</v>
      </c>
    </row>
    <row r="113" spans="1:6" x14ac:dyDescent="0.25">
      <c r="A113" t="s">
        <v>22</v>
      </c>
      <c r="B113" s="13">
        <v>42045</v>
      </c>
      <c r="C113" t="s">
        <v>23</v>
      </c>
      <c r="D113" t="s">
        <v>130</v>
      </c>
      <c r="E113" t="s">
        <v>26</v>
      </c>
      <c r="F113" s="97">
        <v>7100</v>
      </c>
    </row>
    <row r="114" spans="1:6" x14ac:dyDescent="0.25">
      <c r="A114" t="s">
        <v>22</v>
      </c>
      <c r="B114" s="13">
        <v>42045</v>
      </c>
      <c r="C114" t="s">
        <v>23</v>
      </c>
      <c r="D114" t="s">
        <v>131</v>
      </c>
      <c r="E114" t="s">
        <v>27</v>
      </c>
      <c r="F114" s="96">
        <v>0.7</v>
      </c>
    </row>
    <row r="115" spans="1:6" x14ac:dyDescent="0.25">
      <c r="A115" t="s">
        <v>22</v>
      </c>
      <c r="B115" s="13">
        <v>42045</v>
      </c>
      <c r="C115" t="s">
        <v>23</v>
      </c>
      <c r="D115" t="s">
        <v>132</v>
      </c>
      <c r="E115" t="s">
        <v>28</v>
      </c>
      <c r="F115" s="96">
        <v>0.34</v>
      </c>
    </row>
    <row r="116" spans="1:6" x14ac:dyDescent="0.25">
      <c r="A116" t="s">
        <v>22</v>
      </c>
      <c r="B116" s="13">
        <v>42045</v>
      </c>
      <c r="C116" t="s">
        <v>34</v>
      </c>
      <c r="D116" t="s">
        <v>127</v>
      </c>
      <c r="E116" t="s">
        <v>29</v>
      </c>
      <c r="F116" s="98"/>
    </row>
    <row r="117" spans="1:6" x14ac:dyDescent="0.25">
      <c r="A117" t="s">
        <v>22</v>
      </c>
      <c r="B117" s="13">
        <v>42045</v>
      </c>
      <c r="C117" t="s">
        <v>34</v>
      </c>
      <c r="D117" t="s">
        <v>128</v>
      </c>
      <c r="E117" t="s">
        <v>24</v>
      </c>
      <c r="F117" s="96">
        <v>0.82</v>
      </c>
    </row>
    <row r="118" spans="1:6" x14ac:dyDescent="0.25">
      <c r="A118" t="s">
        <v>22</v>
      </c>
      <c r="B118" s="13">
        <v>42045</v>
      </c>
      <c r="C118" t="s">
        <v>34</v>
      </c>
      <c r="D118" t="s">
        <v>129</v>
      </c>
      <c r="E118" t="s">
        <v>25</v>
      </c>
      <c r="F118" s="96">
        <v>0.83</v>
      </c>
    </row>
    <row r="119" spans="1:6" x14ac:dyDescent="0.25">
      <c r="A119" t="s">
        <v>22</v>
      </c>
      <c r="B119" s="13">
        <v>42045</v>
      </c>
      <c r="C119" t="s">
        <v>34</v>
      </c>
      <c r="D119" t="s">
        <v>130</v>
      </c>
      <c r="E119" t="s">
        <v>26</v>
      </c>
      <c r="F119" s="97">
        <v>9500</v>
      </c>
    </row>
    <row r="120" spans="1:6" x14ac:dyDescent="0.25">
      <c r="A120" t="s">
        <v>22</v>
      </c>
      <c r="B120" s="13">
        <v>42045</v>
      </c>
      <c r="C120" t="s">
        <v>34</v>
      </c>
      <c r="D120" t="s">
        <v>131</v>
      </c>
      <c r="E120" t="s">
        <v>27</v>
      </c>
      <c r="F120" s="96">
        <v>0.74</v>
      </c>
    </row>
    <row r="121" spans="1:6" x14ac:dyDescent="0.25">
      <c r="A121" t="s">
        <v>22</v>
      </c>
      <c r="B121" s="13">
        <v>42045</v>
      </c>
      <c r="C121" t="s">
        <v>34</v>
      </c>
      <c r="D121" t="s">
        <v>132</v>
      </c>
      <c r="E121" t="s">
        <v>28</v>
      </c>
      <c r="F121" s="96">
        <v>0.35</v>
      </c>
    </row>
    <row r="122" spans="1:6" x14ac:dyDescent="0.25">
      <c r="A122" t="s">
        <v>22</v>
      </c>
      <c r="B122" s="13">
        <v>42045</v>
      </c>
      <c r="C122" t="s">
        <v>30</v>
      </c>
      <c r="D122" t="s">
        <v>127</v>
      </c>
      <c r="E122" t="s">
        <v>30</v>
      </c>
      <c r="F122" s="98"/>
    </row>
    <row r="123" spans="1:6" x14ac:dyDescent="0.25">
      <c r="A123" t="s">
        <v>22</v>
      </c>
      <c r="B123" s="13">
        <v>42045</v>
      </c>
      <c r="C123" t="s">
        <v>30</v>
      </c>
      <c r="D123" t="s">
        <v>128</v>
      </c>
      <c r="E123" t="s">
        <v>24</v>
      </c>
      <c r="F123" s="96">
        <v>0.69</v>
      </c>
    </row>
    <row r="124" spans="1:6" x14ac:dyDescent="0.25">
      <c r="A124" t="s">
        <v>22</v>
      </c>
      <c r="B124" s="13">
        <v>42045</v>
      </c>
      <c r="C124" t="s">
        <v>30</v>
      </c>
      <c r="D124" t="s">
        <v>129</v>
      </c>
      <c r="E124" t="s">
        <v>25</v>
      </c>
      <c r="F124" s="96">
        <v>0.68</v>
      </c>
    </row>
    <row r="125" spans="1:6" x14ac:dyDescent="0.25">
      <c r="A125" t="s">
        <v>22</v>
      </c>
      <c r="B125" s="13">
        <v>42045</v>
      </c>
      <c r="C125" t="s">
        <v>30</v>
      </c>
      <c r="D125" t="s">
        <v>130</v>
      </c>
      <c r="E125" t="s">
        <v>26</v>
      </c>
      <c r="F125" s="97">
        <v>3600</v>
      </c>
    </row>
    <row r="126" spans="1:6" x14ac:dyDescent="0.25">
      <c r="A126" t="s">
        <v>22</v>
      </c>
      <c r="B126" s="13">
        <v>42045</v>
      </c>
      <c r="C126" t="s">
        <v>30</v>
      </c>
      <c r="D126" t="s">
        <v>131</v>
      </c>
      <c r="E126" t="s">
        <v>27</v>
      </c>
      <c r="F126" s="96">
        <v>0.56999999999999995</v>
      </c>
    </row>
    <row r="127" spans="1:6" x14ac:dyDescent="0.25">
      <c r="A127" t="s">
        <v>22</v>
      </c>
      <c r="B127" s="13">
        <v>42045</v>
      </c>
      <c r="C127" t="s">
        <v>30</v>
      </c>
      <c r="D127" t="s">
        <v>132</v>
      </c>
      <c r="E127" t="s">
        <v>28</v>
      </c>
      <c r="F127" s="96">
        <v>0.35</v>
      </c>
    </row>
    <row r="128" spans="1:6" x14ac:dyDescent="0.25">
      <c r="A128" t="s">
        <v>7</v>
      </c>
      <c r="B128" s="13">
        <v>42055</v>
      </c>
      <c r="C128" t="s">
        <v>23</v>
      </c>
      <c r="D128" t="s">
        <v>127</v>
      </c>
      <c r="E128" t="s">
        <v>23</v>
      </c>
    </row>
    <row r="129" spans="1:6" x14ac:dyDescent="0.25">
      <c r="A129" t="s">
        <v>7</v>
      </c>
      <c r="B129" s="13">
        <v>42055</v>
      </c>
      <c r="C129" t="s">
        <v>23</v>
      </c>
      <c r="D129" t="s">
        <v>128</v>
      </c>
      <c r="E129" t="s">
        <v>24</v>
      </c>
      <c r="F129" s="96">
        <v>0.73</v>
      </c>
    </row>
    <row r="130" spans="1:6" x14ac:dyDescent="0.25">
      <c r="A130" t="s">
        <v>7</v>
      </c>
      <c r="B130" s="13">
        <v>42055</v>
      </c>
      <c r="C130" t="s">
        <v>23</v>
      </c>
      <c r="D130" t="s">
        <v>129</v>
      </c>
      <c r="E130" t="s">
        <v>25</v>
      </c>
      <c r="F130" s="96">
        <v>0.68</v>
      </c>
    </row>
    <row r="131" spans="1:6" x14ac:dyDescent="0.25">
      <c r="A131" t="s">
        <v>7</v>
      </c>
      <c r="B131" s="13">
        <v>42055</v>
      </c>
      <c r="C131" t="s">
        <v>23</v>
      </c>
      <c r="D131" t="s">
        <v>130</v>
      </c>
      <c r="E131" t="s">
        <v>26</v>
      </c>
      <c r="F131" s="97">
        <v>6200</v>
      </c>
    </row>
    <row r="132" spans="1:6" x14ac:dyDescent="0.25">
      <c r="A132" t="s">
        <v>7</v>
      </c>
      <c r="B132" s="13">
        <v>42055</v>
      </c>
      <c r="C132" t="s">
        <v>23</v>
      </c>
      <c r="D132" t="s">
        <v>131</v>
      </c>
      <c r="E132" t="s">
        <v>27</v>
      </c>
      <c r="F132" s="96">
        <v>0.66</v>
      </c>
    </row>
    <row r="133" spans="1:6" x14ac:dyDescent="0.25">
      <c r="A133" t="s">
        <v>7</v>
      </c>
      <c r="B133" s="13">
        <v>42055</v>
      </c>
      <c r="C133" t="s">
        <v>23</v>
      </c>
      <c r="D133" t="s">
        <v>132</v>
      </c>
      <c r="E133" t="s">
        <v>28</v>
      </c>
      <c r="F133" s="95">
        <v>0.6</v>
      </c>
    </row>
    <row r="134" spans="1:6" x14ac:dyDescent="0.25">
      <c r="A134" t="s">
        <v>7</v>
      </c>
      <c r="B134" s="13">
        <v>42055</v>
      </c>
      <c r="C134" t="s">
        <v>34</v>
      </c>
      <c r="D134" t="s">
        <v>127</v>
      </c>
      <c r="E134" t="s">
        <v>29</v>
      </c>
    </row>
    <row r="135" spans="1:6" x14ac:dyDescent="0.25">
      <c r="A135" t="s">
        <v>7</v>
      </c>
      <c r="B135" s="13">
        <v>42055</v>
      </c>
      <c r="C135" t="s">
        <v>34</v>
      </c>
      <c r="D135" t="s">
        <v>128</v>
      </c>
      <c r="E135" t="s">
        <v>24</v>
      </c>
      <c r="F135" s="96">
        <v>0.78</v>
      </c>
    </row>
    <row r="136" spans="1:6" x14ac:dyDescent="0.25">
      <c r="A136" t="s">
        <v>7</v>
      </c>
      <c r="B136" s="13">
        <v>42055</v>
      </c>
      <c r="C136" t="s">
        <v>34</v>
      </c>
      <c r="D136" t="s">
        <v>129</v>
      </c>
      <c r="E136" t="s">
        <v>25</v>
      </c>
      <c r="F136" s="96">
        <v>0.76</v>
      </c>
    </row>
    <row r="137" spans="1:6" x14ac:dyDescent="0.25">
      <c r="A137" t="s">
        <v>7</v>
      </c>
      <c r="B137" s="13">
        <v>42055</v>
      </c>
      <c r="C137" t="s">
        <v>34</v>
      </c>
      <c r="D137" t="s">
        <v>130</v>
      </c>
      <c r="E137" t="s">
        <v>26</v>
      </c>
      <c r="F137" s="97">
        <v>8400</v>
      </c>
    </row>
    <row r="138" spans="1:6" x14ac:dyDescent="0.25">
      <c r="A138" t="s">
        <v>7</v>
      </c>
      <c r="B138" s="13">
        <v>42055</v>
      </c>
      <c r="C138" t="s">
        <v>34</v>
      </c>
      <c r="D138" t="s">
        <v>131</v>
      </c>
      <c r="E138" t="s">
        <v>27</v>
      </c>
      <c r="F138" s="96">
        <v>0.77</v>
      </c>
    </row>
    <row r="139" spans="1:6" x14ac:dyDescent="0.25">
      <c r="A139" t="s">
        <v>7</v>
      </c>
      <c r="B139" s="13">
        <v>42055</v>
      </c>
      <c r="C139" t="s">
        <v>34</v>
      </c>
      <c r="D139" t="s">
        <v>132</v>
      </c>
      <c r="E139" t="s">
        <v>28</v>
      </c>
      <c r="F139" s="95">
        <v>0.7</v>
      </c>
    </row>
    <row r="140" spans="1:6" x14ac:dyDescent="0.25">
      <c r="A140" t="s">
        <v>7</v>
      </c>
      <c r="B140" s="13">
        <v>42055</v>
      </c>
      <c r="C140" t="s">
        <v>30</v>
      </c>
      <c r="D140" t="s">
        <v>127</v>
      </c>
      <c r="E140" t="s">
        <v>30</v>
      </c>
    </row>
    <row r="141" spans="1:6" x14ac:dyDescent="0.25">
      <c r="A141" t="s">
        <v>7</v>
      </c>
      <c r="B141" s="13">
        <v>42055</v>
      </c>
      <c r="C141" t="s">
        <v>30</v>
      </c>
      <c r="D141" t="s">
        <v>128</v>
      </c>
      <c r="E141" t="s">
        <v>24</v>
      </c>
      <c r="F141" s="96">
        <v>0.66</v>
      </c>
    </row>
    <row r="142" spans="1:6" x14ac:dyDescent="0.25">
      <c r="A142" t="s">
        <v>7</v>
      </c>
      <c r="B142" s="13">
        <v>42055</v>
      </c>
      <c r="C142" t="s">
        <v>30</v>
      </c>
      <c r="D142" t="s">
        <v>129</v>
      </c>
      <c r="E142" t="s">
        <v>25</v>
      </c>
      <c r="F142" s="96">
        <v>0.65</v>
      </c>
    </row>
    <row r="143" spans="1:6" x14ac:dyDescent="0.25">
      <c r="A143" t="s">
        <v>7</v>
      </c>
      <c r="B143" s="13">
        <v>42055</v>
      </c>
      <c r="C143" t="s">
        <v>30</v>
      </c>
      <c r="D143" t="s">
        <v>130</v>
      </c>
      <c r="E143" t="s">
        <v>26</v>
      </c>
      <c r="F143" s="107">
        <v>3500</v>
      </c>
    </row>
    <row r="144" spans="1:6" x14ac:dyDescent="0.25">
      <c r="A144" t="s">
        <v>7</v>
      </c>
      <c r="B144" s="13">
        <v>42055</v>
      </c>
      <c r="C144" t="s">
        <v>30</v>
      </c>
      <c r="D144" t="s">
        <v>131</v>
      </c>
      <c r="E144" t="s">
        <v>27</v>
      </c>
      <c r="F144" s="96">
        <v>0.6</v>
      </c>
    </row>
    <row r="145" spans="1:6" x14ac:dyDescent="0.25">
      <c r="A145" t="s">
        <v>7</v>
      </c>
      <c r="B145" s="13">
        <v>42055</v>
      </c>
      <c r="C145" t="s">
        <v>30</v>
      </c>
      <c r="D145" t="s">
        <v>132</v>
      </c>
      <c r="E145" t="s">
        <v>28</v>
      </c>
      <c r="F145" s="95">
        <v>0.5</v>
      </c>
    </row>
    <row r="146" spans="1:6" x14ac:dyDescent="0.25">
      <c r="A146" t="s">
        <v>8</v>
      </c>
      <c r="B146" s="13">
        <v>42060</v>
      </c>
      <c r="C146" t="s">
        <v>23</v>
      </c>
      <c r="D146" t="s">
        <v>127</v>
      </c>
      <c r="E146" t="s">
        <v>23</v>
      </c>
    </row>
    <row r="147" spans="1:6" x14ac:dyDescent="0.25">
      <c r="A147" t="s">
        <v>8</v>
      </c>
      <c r="B147" s="13">
        <v>42060</v>
      </c>
      <c r="C147" t="s">
        <v>23</v>
      </c>
      <c r="D147" t="s">
        <v>128</v>
      </c>
      <c r="E147" t="s">
        <v>24</v>
      </c>
      <c r="F147" s="96">
        <v>0.75</v>
      </c>
    </row>
    <row r="148" spans="1:6" x14ac:dyDescent="0.25">
      <c r="A148" t="s">
        <v>8</v>
      </c>
      <c r="B148" s="13">
        <v>42060</v>
      </c>
      <c r="C148" t="s">
        <v>23</v>
      </c>
      <c r="D148" t="s">
        <v>129</v>
      </c>
      <c r="E148" t="s">
        <v>25</v>
      </c>
      <c r="F148" s="96">
        <v>0.73</v>
      </c>
    </row>
    <row r="149" spans="1:6" x14ac:dyDescent="0.25">
      <c r="A149" t="s">
        <v>8</v>
      </c>
      <c r="B149" s="13">
        <v>42060</v>
      </c>
      <c r="C149" t="s">
        <v>23</v>
      </c>
      <c r="D149" t="s">
        <v>130</v>
      </c>
      <c r="E149" t="s">
        <v>26</v>
      </c>
      <c r="F149" s="97">
        <v>7000</v>
      </c>
    </row>
    <row r="150" spans="1:6" x14ac:dyDescent="0.25">
      <c r="A150" t="s">
        <v>8</v>
      </c>
      <c r="B150" s="13">
        <v>42060</v>
      </c>
      <c r="C150" t="s">
        <v>23</v>
      </c>
      <c r="D150" t="s">
        <v>131</v>
      </c>
      <c r="E150" t="s">
        <v>27</v>
      </c>
      <c r="F150" s="96">
        <v>0.68</v>
      </c>
    </row>
    <row r="151" spans="1:6" x14ac:dyDescent="0.25">
      <c r="A151" t="s">
        <v>8</v>
      </c>
      <c r="B151" s="13">
        <v>42060</v>
      </c>
      <c r="C151" t="s">
        <v>23</v>
      </c>
      <c r="D151" t="s">
        <v>132</v>
      </c>
      <c r="E151" t="s">
        <v>28</v>
      </c>
      <c r="F151" s="96">
        <v>0.5</v>
      </c>
    </row>
    <row r="152" spans="1:6" x14ac:dyDescent="0.25">
      <c r="A152" t="s">
        <v>8</v>
      </c>
      <c r="B152" s="13">
        <v>42060</v>
      </c>
      <c r="C152" t="s">
        <v>34</v>
      </c>
      <c r="D152" t="s">
        <v>127</v>
      </c>
      <c r="E152" t="s">
        <v>29</v>
      </c>
    </row>
    <row r="153" spans="1:6" x14ac:dyDescent="0.25">
      <c r="A153" t="s">
        <v>8</v>
      </c>
      <c r="B153" s="13">
        <v>42060</v>
      </c>
      <c r="C153" t="s">
        <v>34</v>
      </c>
      <c r="D153" t="s">
        <v>128</v>
      </c>
      <c r="E153" t="s">
        <v>24</v>
      </c>
      <c r="F153" s="96">
        <v>0.82</v>
      </c>
    </row>
    <row r="154" spans="1:6" x14ac:dyDescent="0.25">
      <c r="A154" t="s">
        <v>8</v>
      </c>
      <c r="B154" s="13">
        <v>42060</v>
      </c>
      <c r="C154" t="s">
        <v>34</v>
      </c>
      <c r="D154" t="s">
        <v>129</v>
      </c>
      <c r="E154" t="s">
        <v>25</v>
      </c>
      <c r="F154" s="96">
        <v>0.8</v>
      </c>
    </row>
    <row r="155" spans="1:6" x14ac:dyDescent="0.25">
      <c r="A155" t="s">
        <v>8</v>
      </c>
      <c r="B155" s="13">
        <v>42060</v>
      </c>
      <c r="C155" t="s">
        <v>34</v>
      </c>
      <c r="D155" t="s">
        <v>130</v>
      </c>
      <c r="E155" t="s">
        <v>26</v>
      </c>
      <c r="F155" s="97">
        <v>8700</v>
      </c>
    </row>
    <row r="156" spans="1:6" x14ac:dyDescent="0.25">
      <c r="A156" t="s">
        <v>8</v>
      </c>
      <c r="B156" s="13">
        <v>42060</v>
      </c>
      <c r="C156" t="s">
        <v>34</v>
      </c>
      <c r="D156" t="s">
        <v>131</v>
      </c>
      <c r="E156" t="s">
        <v>27</v>
      </c>
      <c r="F156" s="96">
        <v>0.63</v>
      </c>
    </row>
    <row r="157" spans="1:6" x14ac:dyDescent="0.25">
      <c r="A157" t="s">
        <v>8</v>
      </c>
      <c r="B157" s="13">
        <v>42060</v>
      </c>
      <c r="C157" t="s">
        <v>34</v>
      </c>
      <c r="D157" t="s">
        <v>132</v>
      </c>
      <c r="E157" t="s">
        <v>28</v>
      </c>
      <c r="F157" s="95">
        <v>0.7</v>
      </c>
    </row>
    <row r="158" spans="1:6" x14ac:dyDescent="0.25">
      <c r="A158" t="s">
        <v>8</v>
      </c>
      <c r="B158" s="13">
        <v>42060</v>
      </c>
      <c r="C158" t="s">
        <v>30</v>
      </c>
      <c r="D158" t="s">
        <v>127</v>
      </c>
      <c r="E158" t="s">
        <v>30</v>
      </c>
    </row>
    <row r="159" spans="1:6" x14ac:dyDescent="0.25">
      <c r="A159" t="s">
        <v>8</v>
      </c>
      <c r="B159" s="13">
        <v>42060</v>
      </c>
      <c r="C159" t="s">
        <v>30</v>
      </c>
      <c r="D159" t="s">
        <v>128</v>
      </c>
      <c r="E159" t="s">
        <v>24</v>
      </c>
      <c r="F159" s="96">
        <v>0.76</v>
      </c>
    </row>
    <row r="160" spans="1:6" x14ac:dyDescent="0.25">
      <c r="A160" t="s">
        <v>8</v>
      </c>
      <c r="B160" s="13">
        <v>42060</v>
      </c>
      <c r="C160" t="s">
        <v>30</v>
      </c>
      <c r="D160" t="s">
        <v>129</v>
      </c>
      <c r="E160" t="s">
        <v>25</v>
      </c>
      <c r="F160" s="96">
        <v>0.7</v>
      </c>
    </row>
    <row r="161" spans="1:6" x14ac:dyDescent="0.25">
      <c r="A161" t="s">
        <v>8</v>
      </c>
      <c r="B161" s="13">
        <v>42060</v>
      </c>
      <c r="C161" t="s">
        <v>30</v>
      </c>
      <c r="D161" t="s">
        <v>130</v>
      </c>
      <c r="E161" t="s">
        <v>26</v>
      </c>
      <c r="F161" s="107">
        <v>3400</v>
      </c>
    </row>
    <row r="162" spans="1:6" x14ac:dyDescent="0.25">
      <c r="A162" t="s">
        <v>8</v>
      </c>
      <c r="B162" s="13">
        <v>42060</v>
      </c>
      <c r="C162" t="s">
        <v>30</v>
      </c>
      <c r="D162" t="s">
        <v>131</v>
      </c>
      <c r="E162" t="s">
        <v>27</v>
      </c>
      <c r="F162" s="96">
        <v>0.75</v>
      </c>
    </row>
    <row r="163" spans="1:6" x14ac:dyDescent="0.25">
      <c r="A163" t="s">
        <v>8</v>
      </c>
      <c r="B163" s="13">
        <v>42060</v>
      </c>
      <c r="C163" t="s">
        <v>30</v>
      </c>
      <c r="D163" t="s">
        <v>132</v>
      </c>
      <c r="E163" t="s">
        <v>28</v>
      </c>
      <c r="F163" s="95">
        <v>0.72</v>
      </c>
    </row>
    <row r="164" spans="1:6" x14ac:dyDescent="0.25">
      <c r="A164" t="s">
        <v>9</v>
      </c>
      <c r="B164" s="13">
        <v>42070</v>
      </c>
      <c r="C164" t="s">
        <v>23</v>
      </c>
      <c r="D164" t="s">
        <v>127</v>
      </c>
      <c r="E164" t="s">
        <v>23</v>
      </c>
    </row>
    <row r="165" spans="1:6" x14ac:dyDescent="0.25">
      <c r="A165" t="s">
        <v>9</v>
      </c>
      <c r="B165" s="13">
        <v>42070</v>
      </c>
      <c r="C165" t="s">
        <v>23</v>
      </c>
      <c r="D165" t="s">
        <v>128</v>
      </c>
      <c r="E165" t="s">
        <v>24</v>
      </c>
      <c r="F165" s="99">
        <v>0.74</v>
      </c>
    </row>
    <row r="166" spans="1:6" x14ac:dyDescent="0.25">
      <c r="A166" t="s">
        <v>9</v>
      </c>
      <c r="B166" s="13">
        <v>42070</v>
      </c>
      <c r="C166" t="s">
        <v>23</v>
      </c>
      <c r="D166" t="s">
        <v>129</v>
      </c>
      <c r="E166" t="s">
        <v>25</v>
      </c>
      <c r="F166" s="99">
        <v>0.71</v>
      </c>
    </row>
    <row r="167" spans="1:6" x14ac:dyDescent="0.25">
      <c r="A167" t="s">
        <v>9</v>
      </c>
      <c r="B167" s="13">
        <v>42070</v>
      </c>
      <c r="C167" t="s">
        <v>23</v>
      </c>
      <c r="D167" t="s">
        <v>130</v>
      </c>
      <c r="E167" t="s">
        <v>26</v>
      </c>
      <c r="F167" s="100">
        <v>8000</v>
      </c>
    </row>
    <row r="168" spans="1:6" x14ac:dyDescent="0.25">
      <c r="A168" t="s">
        <v>9</v>
      </c>
      <c r="B168" s="13">
        <v>42070</v>
      </c>
      <c r="C168" t="s">
        <v>23</v>
      </c>
      <c r="D168" t="s">
        <v>131</v>
      </c>
      <c r="E168" t="s">
        <v>27</v>
      </c>
      <c r="F168" s="99">
        <v>0.76</v>
      </c>
    </row>
    <row r="169" spans="1:6" x14ac:dyDescent="0.25">
      <c r="A169" t="s">
        <v>9</v>
      </c>
      <c r="B169" s="13">
        <v>42070</v>
      </c>
      <c r="C169" t="s">
        <v>23</v>
      </c>
      <c r="D169" t="s">
        <v>132</v>
      </c>
      <c r="E169" t="s">
        <v>28</v>
      </c>
      <c r="F169" s="101">
        <v>0.65</v>
      </c>
    </row>
    <row r="170" spans="1:6" x14ac:dyDescent="0.25">
      <c r="A170" t="s">
        <v>9</v>
      </c>
      <c r="B170" s="13">
        <v>42070</v>
      </c>
      <c r="C170" t="s">
        <v>34</v>
      </c>
      <c r="D170" t="s">
        <v>127</v>
      </c>
      <c r="E170" t="s">
        <v>29</v>
      </c>
      <c r="F170" s="101"/>
    </row>
    <row r="171" spans="1:6" x14ac:dyDescent="0.25">
      <c r="A171" t="s">
        <v>9</v>
      </c>
      <c r="B171" s="13">
        <v>42070</v>
      </c>
      <c r="C171" t="s">
        <v>34</v>
      </c>
      <c r="D171" t="s">
        <v>128</v>
      </c>
      <c r="E171" t="s">
        <v>24</v>
      </c>
      <c r="F171" s="99">
        <v>0.8</v>
      </c>
    </row>
    <row r="172" spans="1:6" x14ac:dyDescent="0.25">
      <c r="A172" t="s">
        <v>9</v>
      </c>
      <c r="B172" s="13">
        <v>42070</v>
      </c>
      <c r="C172" t="s">
        <v>34</v>
      </c>
      <c r="D172" t="s">
        <v>129</v>
      </c>
      <c r="E172" t="s">
        <v>25</v>
      </c>
      <c r="F172" s="99">
        <v>0.8</v>
      </c>
    </row>
    <row r="173" spans="1:6" x14ac:dyDescent="0.25">
      <c r="A173" t="s">
        <v>9</v>
      </c>
      <c r="B173" s="13">
        <v>42070</v>
      </c>
      <c r="C173" t="s">
        <v>34</v>
      </c>
      <c r="D173" t="s">
        <v>130</v>
      </c>
      <c r="E173" t="s">
        <v>26</v>
      </c>
      <c r="F173" s="100">
        <v>9000</v>
      </c>
    </row>
    <row r="174" spans="1:6" x14ac:dyDescent="0.25">
      <c r="A174" t="s">
        <v>9</v>
      </c>
      <c r="B174" s="13">
        <v>42070</v>
      </c>
      <c r="C174" t="s">
        <v>34</v>
      </c>
      <c r="D174" t="s">
        <v>131</v>
      </c>
      <c r="E174" t="s">
        <v>27</v>
      </c>
      <c r="F174" s="99">
        <v>0.75</v>
      </c>
    </row>
    <row r="175" spans="1:6" x14ac:dyDescent="0.25">
      <c r="A175" t="s">
        <v>9</v>
      </c>
      <c r="B175" s="13">
        <v>42070</v>
      </c>
      <c r="C175" t="s">
        <v>34</v>
      </c>
      <c r="D175" t="s">
        <v>132</v>
      </c>
      <c r="E175" t="s">
        <v>28</v>
      </c>
      <c r="F175" s="101">
        <v>0.7</v>
      </c>
    </row>
    <row r="176" spans="1:6" x14ac:dyDescent="0.25">
      <c r="A176" t="s">
        <v>9</v>
      </c>
      <c r="B176" s="13">
        <v>42070</v>
      </c>
      <c r="C176" t="s">
        <v>30</v>
      </c>
      <c r="D176" t="s">
        <v>127</v>
      </c>
      <c r="E176" t="s">
        <v>30</v>
      </c>
      <c r="F176" s="101"/>
    </row>
    <row r="177" spans="1:6" x14ac:dyDescent="0.25">
      <c r="A177" t="s">
        <v>9</v>
      </c>
      <c r="B177" s="13">
        <v>42070</v>
      </c>
      <c r="C177" t="s">
        <v>30</v>
      </c>
      <c r="D177" t="s">
        <v>128</v>
      </c>
      <c r="E177" t="s">
        <v>24</v>
      </c>
      <c r="F177" s="99">
        <v>0.7</v>
      </c>
    </row>
    <row r="178" spans="1:6" x14ac:dyDescent="0.25">
      <c r="A178" t="s">
        <v>9</v>
      </c>
      <c r="B178" s="13">
        <v>42070</v>
      </c>
      <c r="C178" t="s">
        <v>30</v>
      </c>
      <c r="D178" t="s">
        <v>129</v>
      </c>
      <c r="E178" t="s">
        <v>25</v>
      </c>
      <c r="F178" s="99">
        <v>0.68</v>
      </c>
    </row>
    <row r="179" spans="1:6" x14ac:dyDescent="0.25">
      <c r="A179" t="s">
        <v>9</v>
      </c>
      <c r="B179" s="13">
        <v>42070</v>
      </c>
      <c r="C179" t="s">
        <v>30</v>
      </c>
      <c r="D179" t="s">
        <v>130</v>
      </c>
      <c r="E179" t="s">
        <v>26</v>
      </c>
      <c r="F179" s="108">
        <v>4000</v>
      </c>
    </row>
    <row r="180" spans="1:6" x14ac:dyDescent="0.25">
      <c r="A180" t="s">
        <v>9</v>
      </c>
      <c r="B180" s="13">
        <v>42070</v>
      </c>
      <c r="C180" t="s">
        <v>30</v>
      </c>
      <c r="D180" t="s">
        <v>131</v>
      </c>
      <c r="E180" t="s">
        <v>27</v>
      </c>
      <c r="F180" s="96">
        <v>0.7</v>
      </c>
    </row>
    <row r="181" spans="1:6" x14ac:dyDescent="0.25">
      <c r="A181" t="s">
        <v>9</v>
      </c>
      <c r="B181" s="13">
        <v>42070</v>
      </c>
      <c r="C181" t="s">
        <v>30</v>
      </c>
      <c r="D181" t="s">
        <v>132</v>
      </c>
      <c r="E181" t="s">
        <v>28</v>
      </c>
      <c r="F181" s="95">
        <v>0.65</v>
      </c>
    </row>
    <row r="182" spans="1:6" x14ac:dyDescent="0.25">
      <c r="A182" t="s">
        <v>10</v>
      </c>
      <c r="B182" s="13">
        <v>42075</v>
      </c>
      <c r="C182" t="s">
        <v>23</v>
      </c>
      <c r="D182" t="s">
        <v>127</v>
      </c>
      <c r="E182" t="s">
        <v>23</v>
      </c>
    </row>
    <row r="183" spans="1:6" x14ac:dyDescent="0.25">
      <c r="A183" t="s">
        <v>10</v>
      </c>
      <c r="B183" s="13">
        <v>42075</v>
      </c>
      <c r="C183" t="s">
        <v>23</v>
      </c>
      <c r="D183" t="s">
        <v>128</v>
      </c>
      <c r="E183" t="s">
        <v>24</v>
      </c>
      <c r="F183" s="99">
        <v>0.71</v>
      </c>
    </row>
    <row r="184" spans="1:6" x14ac:dyDescent="0.25">
      <c r="A184" t="s">
        <v>10</v>
      </c>
      <c r="B184" s="13">
        <v>42075</v>
      </c>
      <c r="C184" t="s">
        <v>23</v>
      </c>
      <c r="D184" t="s">
        <v>129</v>
      </c>
      <c r="E184" t="s">
        <v>25</v>
      </c>
      <c r="F184" s="99">
        <v>0.67500000000000004</v>
      </c>
    </row>
    <row r="185" spans="1:6" x14ac:dyDescent="0.25">
      <c r="A185" t="s">
        <v>10</v>
      </c>
      <c r="B185" s="13">
        <v>42075</v>
      </c>
      <c r="C185" t="s">
        <v>23</v>
      </c>
      <c r="D185" t="s">
        <v>130</v>
      </c>
      <c r="E185" t="s">
        <v>26</v>
      </c>
      <c r="F185" s="100">
        <v>5750</v>
      </c>
    </row>
    <row r="186" spans="1:6" x14ac:dyDescent="0.25">
      <c r="A186" t="s">
        <v>10</v>
      </c>
      <c r="B186" s="13">
        <v>42075</v>
      </c>
      <c r="C186" t="s">
        <v>23</v>
      </c>
      <c r="D186" t="s">
        <v>131</v>
      </c>
      <c r="E186" t="s">
        <v>27</v>
      </c>
      <c r="F186" s="99">
        <v>0.7</v>
      </c>
    </row>
    <row r="187" spans="1:6" x14ac:dyDescent="0.25">
      <c r="A187" t="s">
        <v>10</v>
      </c>
      <c r="B187" s="13">
        <v>42075</v>
      </c>
      <c r="C187" t="s">
        <v>23</v>
      </c>
      <c r="D187" t="s">
        <v>132</v>
      </c>
      <c r="E187" t="s">
        <v>28</v>
      </c>
      <c r="F187" s="101">
        <v>0.4</v>
      </c>
    </row>
    <row r="188" spans="1:6" x14ac:dyDescent="0.25">
      <c r="A188" t="s">
        <v>10</v>
      </c>
      <c r="B188" s="13">
        <v>42075</v>
      </c>
      <c r="C188" t="s">
        <v>34</v>
      </c>
      <c r="D188" t="s">
        <v>127</v>
      </c>
      <c r="E188" t="s">
        <v>29</v>
      </c>
      <c r="F188" s="101"/>
    </row>
    <row r="189" spans="1:6" x14ac:dyDescent="0.25">
      <c r="A189" t="s">
        <v>10</v>
      </c>
      <c r="B189" s="13">
        <v>42075</v>
      </c>
      <c r="C189" t="s">
        <v>34</v>
      </c>
      <c r="D189" t="s">
        <v>128</v>
      </c>
      <c r="E189" t="s">
        <v>24</v>
      </c>
      <c r="F189" s="99">
        <v>0.77</v>
      </c>
    </row>
    <row r="190" spans="1:6" x14ac:dyDescent="0.25">
      <c r="A190" t="s">
        <v>10</v>
      </c>
      <c r="B190" s="13">
        <v>42075</v>
      </c>
      <c r="C190" t="s">
        <v>34</v>
      </c>
      <c r="D190" t="s">
        <v>129</v>
      </c>
      <c r="E190" t="s">
        <v>25</v>
      </c>
      <c r="F190" s="99">
        <v>0.76</v>
      </c>
    </row>
    <row r="191" spans="1:6" x14ac:dyDescent="0.25">
      <c r="A191" t="s">
        <v>10</v>
      </c>
      <c r="B191" s="13">
        <v>42075</v>
      </c>
      <c r="C191" t="s">
        <v>34</v>
      </c>
      <c r="D191" t="s">
        <v>130</v>
      </c>
      <c r="E191" t="s">
        <v>26</v>
      </c>
      <c r="F191" s="100">
        <v>8000</v>
      </c>
    </row>
    <row r="192" spans="1:6" x14ac:dyDescent="0.25">
      <c r="A192" t="s">
        <v>10</v>
      </c>
      <c r="B192" s="13">
        <v>42075</v>
      </c>
      <c r="C192" t="s">
        <v>34</v>
      </c>
      <c r="D192" t="s">
        <v>131</v>
      </c>
      <c r="E192" t="s">
        <v>27</v>
      </c>
      <c r="F192" s="99">
        <v>0.72</v>
      </c>
    </row>
    <row r="193" spans="1:6" x14ac:dyDescent="0.25">
      <c r="A193" t="s">
        <v>10</v>
      </c>
      <c r="B193" s="13">
        <v>42075</v>
      </c>
      <c r="C193" t="s">
        <v>34</v>
      </c>
      <c r="D193" t="s">
        <v>132</v>
      </c>
      <c r="E193" t="s">
        <v>28</v>
      </c>
      <c r="F193" s="101">
        <v>0.45</v>
      </c>
    </row>
    <row r="194" spans="1:6" x14ac:dyDescent="0.25">
      <c r="A194" t="s">
        <v>10</v>
      </c>
      <c r="B194" s="13">
        <v>42075</v>
      </c>
      <c r="C194" t="s">
        <v>30</v>
      </c>
      <c r="D194" t="s">
        <v>127</v>
      </c>
      <c r="E194" t="s">
        <v>30</v>
      </c>
      <c r="F194" s="101"/>
    </row>
    <row r="195" spans="1:6" x14ac:dyDescent="0.25">
      <c r="A195" t="s">
        <v>10</v>
      </c>
      <c r="B195" s="13">
        <v>42075</v>
      </c>
      <c r="C195" t="s">
        <v>30</v>
      </c>
      <c r="D195" t="s">
        <v>128</v>
      </c>
      <c r="E195" t="s">
        <v>24</v>
      </c>
      <c r="F195" s="99">
        <v>0.62</v>
      </c>
    </row>
    <row r="196" spans="1:6" x14ac:dyDescent="0.25">
      <c r="A196" t="s">
        <v>10</v>
      </c>
      <c r="B196" s="13">
        <v>42075</v>
      </c>
      <c r="C196" t="s">
        <v>30</v>
      </c>
      <c r="D196" t="s">
        <v>129</v>
      </c>
      <c r="E196" t="s">
        <v>25</v>
      </c>
      <c r="F196" s="99">
        <v>0.60499999999999998</v>
      </c>
    </row>
    <row r="197" spans="1:6" x14ac:dyDescent="0.25">
      <c r="A197" t="s">
        <v>10</v>
      </c>
      <c r="B197" s="13">
        <v>42075</v>
      </c>
      <c r="C197" t="s">
        <v>30</v>
      </c>
      <c r="D197" t="s">
        <v>130</v>
      </c>
      <c r="E197" t="s">
        <v>26</v>
      </c>
      <c r="F197" s="108">
        <v>2500</v>
      </c>
    </row>
    <row r="198" spans="1:6" x14ac:dyDescent="0.25">
      <c r="A198" t="s">
        <v>10</v>
      </c>
      <c r="B198" s="13">
        <v>42075</v>
      </c>
      <c r="C198" t="s">
        <v>30</v>
      </c>
      <c r="D198" t="s">
        <v>131</v>
      </c>
      <c r="E198" t="s">
        <v>27</v>
      </c>
      <c r="F198" s="99">
        <v>0.65</v>
      </c>
    </row>
    <row r="199" spans="1:6" x14ac:dyDescent="0.25">
      <c r="A199" t="s">
        <v>10</v>
      </c>
      <c r="B199" s="13">
        <v>42075</v>
      </c>
      <c r="C199" t="s">
        <v>30</v>
      </c>
      <c r="D199" t="s">
        <v>132</v>
      </c>
      <c r="E199" t="s">
        <v>28</v>
      </c>
      <c r="F199" s="101">
        <v>0.57999999999999996</v>
      </c>
    </row>
    <row r="200" spans="1:6" x14ac:dyDescent="0.25">
      <c r="A200" t="s">
        <v>11</v>
      </c>
      <c r="B200" s="13">
        <v>42080</v>
      </c>
      <c r="C200" t="s">
        <v>23</v>
      </c>
      <c r="D200" t="s">
        <v>127</v>
      </c>
      <c r="E200" t="s">
        <v>23</v>
      </c>
    </row>
    <row r="201" spans="1:6" x14ac:dyDescent="0.25">
      <c r="A201" t="s">
        <v>11</v>
      </c>
      <c r="B201" s="13">
        <v>42080</v>
      </c>
      <c r="C201" t="s">
        <v>23</v>
      </c>
      <c r="D201" t="s">
        <v>128</v>
      </c>
      <c r="E201" t="s">
        <v>24</v>
      </c>
      <c r="F201" s="96">
        <v>0.69</v>
      </c>
    </row>
    <row r="202" spans="1:6" x14ac:dyDescent="0.25">
      <c r="A202" t="s">
        <v>11</v>
      </c>
      <c r="B202" s="13">
        <v>42080</v>
      </c>
      <c r="C202" t="s">
        <v>23</v>
      </c>
      <c r="D202" t="s">
        <v>129</v>
      </c>
      <c r="E202" t="s">
        <v>25</v>
      </c>
      <c r="F202" s="96">
        <v>0.66</v>
      </c>
    </row>
    <row r="203" spans="1:6" x14ac:dyDescent="0.25">
      <c r="A203" t="s">
        <v>11</v>
      </c>
      <c r="B203" s="13">
        <v>42080</v>
      </c>
      <c r="C203" t="s">
        <v>23</v>
      </c>
      <c r="D203" t="s">
        <v>130</v>
      </c>
      <c r="E203" t="s">
        <v>26</v>
      </c>
      <c r="F203" s="97">
        <v>6100</v>
      </c>
    </row>
    <row r="204" spans="1:6" x14ac:dyDescent="0.25">
      <c r="A204" t="s">
        <v>11</v>
      </c>
      <c r="B204" s="13">
        <v>42080</v>
      </c>
      <c r="C204" t="s">
        <v>23</v>
      </c>
      <c r="D204" t="s">
        <v>131</v>
      </c>
      <c r="E204" t="s">
        <v>27</v>
      </c>
      <c r="F204" s="96">
        <v>0.8</v>
      </c>
    </row>
    <row r="205" spans="1:6" x14ac:dyDescent="0.25">
      <c r="A205" t="s">
        <v>11</v>
      </c>
      <c r="B205" s="13">
        <v>42080</v>
      </c>
      <c r="C205" t="s">
        <v>23</v>
      </c>
      <c r="D205" t="s">
        <v>132</v>
      </c>
      <c r="E205" t="s">
        <v>28</v>
      </c>
      <c r="F205" s="96">
        <v>0.4</v>
      </c>
    </row>
    <row r="206" spans="1:6" x14ac:dyDescent="0.25">
      <c r="A206" t="s">
        <v>11</v>
      </c>
      <c r="B206" s="13">
        <v>42080</v>
      </c>
      <c r="C206" t="s">
        <v>34</v>
      </c>
      <c r="D206" t="s">
        <v>127</v>
      </c>
      <c r="E206" t="s">
        <v>29</v>
      </c>
      <c r="F206" s="98"/>
    </row>
    <row r="207" spans="1:6" x14ac:dyDescent="0.25">
      <c r="A207" t="s">
        <v>11</v>
      </c>
      <c r="B207" s="13">
        <v>42080</v>
      </c>
      <c r="C207" t="s">
        <v>34</v>
      </c>
      <c r="D207" t="s">
        <v>128</v>
      </c>
      <c r="E207" t="s">
        <v>24</v>
      </c>
      <c r="F207" s="96">
        <v>0.81</v>
      </c>
    </row>
    <row r="208" spans="1:6" x14ac:dyDescent="0.25">
      <c r="A208" t="s">
        <v>11</v>
      </c>
      <c r="B208" s="13">
        <v>42080</v>
      </c>
      <c r="C208" t="s">
        <v>34</v>
      </c>
      <c r="D208" t="s">
        <v>129</v>
      </c>
      <c r="E208" t="s">
        <v>25</v>
      </c>
      <c r="F208" s="96">
        <v>0.78</v>
      </c>
    </row>
    <row r="209" spans="1:6" x14ac:dyDescent="0.25">
      <c r="A209" t="s">
        <v>11</v>
      </c>
      <c r="B209" s="13">
        <v>42080</v>
      </c>
      <c r="C209" t="s">
        <v>34</v>
      </c>
      <c r="D209" t="s">
        <v>130</v>
      </c>
      <c r="E209" t="s">
        <v>26</v>
      </c>
      <c r="F209" s="97">
        <v>10700</v>
      </c>
    </row>
    <row r="210" spans="1:6" x14ac:dyDescent="0.25">
      <c r="A210" t="s">
        <v>11</v>
      </c>
      <c r="B210" s="13">
        <v>42080</v>
      </c>
      <c r="C210" t="s">
        <v>34</v>
      </c>
      <c r="D210" t="s">
        <v>131</v>
      </c>
      <c r="E210" t="s">
        <v>27</v>
      </c>
      <c r="F210" s="96">
        <v>0.83</v>
      </c>
    </row>
    <row r="211" spans="1:6" x14ac:dyDescent="0.25">
      <c r="A211" t="s">
        <v>11</v>
      </c>
      <c r="B211" s="13">
        <v>42080</v>
      </c>
      <c r="C211" t="s">
        <v>34</v>
      </c>
      <c r="D211" t="s">
        <v>132</v>
      </c>
      <c r="E211" t="s">
        <v>28</v>
      </c>
      <c r="F211" s="96">
        <v>0.4</v>
      </c>
    </row>
    <row r="212" spans="1:6" x14ac:dyDescent="0.25">
      <c r="A212" t="s">
        <v>11</v>
      </c>
      <c r="B212" s="13">
        <v>42080</v>
      </c>
      <c r="C212" t="s">
        <v>30</v>
      </c>
      <c r="D212" t="s">
        <v>127</v>
      </c>
      <c r="E212" t="s">
        <v>30</v>
      </c>
    </row>
    <row r="213" spans="1:6" x14ac:dyDescent="0.25">
      <c r="A213" t="s">
        <v>11</v>
      </c>
      <c r="B213" s="13">
        <v>42080</v>
      </c>
      <c r="C213" t="s">
        <v>30</v>
      </c>
      <c r="D213" t="s">
        <v>128</v>
      </c>
      <c r="E213" t="s">
        <v>24</v>
      </c>
      <c r="F213" s="96">
        <v>0.68</v>
      </c>
    </row>
    <row r="214" spans="1:6" x14ac:dyDescent="0.25">
      <c r="A214" t="s">
        <v>11</v>
      </c>
      <c r="B214" s="13">
        <v>42080</v>
      </c>
      <c r="C214" t="s">
        <v>30</v>
      </c>
      <c r="D214" t="s">
        <v>129</v>
      </c>
      <c r="E214" t="s">
        <v>25</v>
      </c>
      <c r="F214" s="96">
        <v>0.62</v>
      </c>
    </row>
    <row r="215" spans="1:6" x14ac:dyDescent="0.25">
      <c r="A215" t="s">
        <v>11</v>
      </c>
      <c r="B215" s="13">
        <v>42080</v>
      </c>
      <c r="C215" t="s">
        <v>30</v>
      </c>
      <c r="D215" t="s">
        <v>130</v>
      </c>
      <c r="E215" t="s">
        <v>26</v>
      </c>
      <c r="F215" s="97">
        <v>3100</v>
      </c>
    </row>
    <row r="216" spans="1:6" x14ac:dyDescent="0.25">
      <c r="A216" t="s">
        <v>11</v>
      </c>
      <c r="B216" s="13">
        <v>42080</v>
      </c>
      <c r="C216" t="s">
        <v>30</v>
      </c>
      <c r="D216" t="s">
        <v>131</v>
      </c>
      <c r="E216" t="s">
        <v>27</v>
      </c>
      <c r="F216" s="96">
        <v>0.65</v>
      </c>
    </row>
    <row r="217" spans="1:6" x14ac:dyDescent="0.25">
      <c r="A217" t="s">
        <v>11</v>
      </c>
      <c r="B217" s="13">
        <v>42080</v>
      </c>
      <c r="C217" t="s">
        <v>30</v>
      </c>
      <c r="D217" t="s">
        <v>132</v>
      </c>
      <c r="E217" t="s">
        <v>28</v>
      </c>
      <c r="F217" s="96">
        <v>0.55000000000000004</v>
      </c>
    </row>
    <row r="218" spans="1:6" x14ac:dyDescent="0.25">
      <c r="A218" t="s">
        <v>15</v>
      </c>
      <c r="B218" s="13">
        <v>42090</v>
      </c>
      <c r="C218" t="s">
        <v>23</v>
      </c>
      <c r="D218" t="s">
        <v>127</v>
      </c>
      <c r="E218" t="s">
        <v>23</v>
      </c>
    </row>
    <row r="219" spans="1:6" x14ac:dyDescent="0.25">
      <c r="A219" t="s">
        <v>15</v>
      </c>
      <c r="B219" s="13">
        <v>42090</v>
      </c>
      <c r="C219" t="s">
        <v>23</v>
      </c>
      <c r="D219" t="s">
        <v>128</v>
      </c>
      <c r="E219" t="s">
        <v>24</v>
      </c>
      <c r="F219" s="96">
        <v>0.67</v>
      </c>
    </row>
    <row r="220" spans="1:6" x14ac:dyDescent="0.25">
      <c r="A220" t="s">
        <v>15</v>
      </c>
      <c r="B220" s="13">
        <v>42090</v>
      </c>
      <c r="C220" t="s">
        <v>23</v>
      </c>
      <c r="D220" t="s">
        <v>129</v>
      </c>
      <c r="E220" t="s">
        <v>25</v>
      </c>
      <c r="F220" s="96">
        <v>0.65</v>
      </c>
    </row>
    <row r="221" spans="1:6" x14ac:dyDescent="0.25">
      <c r="A221" t="s">
        <v>15</v>
      </c>
      <c r="B221" s="13">
        <v>42090</v>
      </c>
      <c r="C221" t="s">
        <v>23</v>
      </c>
      <c r="D221" t="s">
        <v>130</v>
      </c>
      <c r="E221" t="s">
        <v>26</v>
      </c>
      <c r="F221" s="97">
        <v>5800</v>
      </c>
    </row>
    <row r="222" spans="1:6" x14ac:dyDescent="0.25">
      <c r="A222" t="s">
        <v>15</v>
      </c>
      <c r="B222" s="13">
        <v>42090</v>
      </c>
      <c r="C222" t="s">
        <v>23</v>
      </c>
      <c r="D222" t="s">
        <v>131</v>
      </c>
      <c r="E222" t="s">
        <v>27</v>
      </c>
      <c r="F222" s="96">
        <v>0.5</v>
      </c>
    </row>
    <row r="223" spans="1:6" x14ac:dyDescent="0.25">
      <c r="A223" t="s">
        <v>15</v>
      </c>
      <c r="B223" s="13">
        <v>42090</v>
      </c>
      <c r="C223" t="s">
        <v>23</v>
      </c>
      <c r="D223" t="s">
        <v>132</v>
      </c>
      <c r="E223" t="s">
        <v>28</v>
      </c>
      <c r="F223" s="96">
        <v>0.4</v>
      </c>
    </row>
    <row r="224" spans="1:6" x14ac:dyDescent="0.25">
      <c r="A224" t="s">
        <v>15</v>
      </c>
      <c r="B224" s="13">
        <v>42090</v>
      </c>
      <c r="C224" t="s">
        <v>34</v>
      </c>
      <c r="D224" t="s">
        <v>127</v>
      </c>
      <c r="E224" t="s">
        <v>29</v>
      </c>
      <c r="F224" s="98"/>
    </row>
    <row r="225" spans="1:6" x14ac:dyDescent="0.25">
      <c r="A225" t="s">
        <v>15</v>
      </c>
      <c r="B225" s="13">
        <v>42090</v>
      </c>
      <c r="C225" t="s">
        <v>34</v>
      </c>
      <c r="D225" t="s">
        <v>128</v>
      </c>
      <c r="E225" t="s">
        <v>24</v>
      </c>
      <c r="F225" s="96">
        <v>0.71</v>
      </c>
    </row>
    <row r="226" spans="1:6" x14ac:dyDescent="0.25">
      <c r="A226" t="s">
        <v>15</v>
      </c>
      <c r="B226" s="13">
        <v>42090</v>
      </c>
      <c r="C226" t="s">
        <v>34</v>
      </c>
      <c r="D226" t="s">
        <v>129</v>
      </c>
      <c r="E226" t="s">
        <v>25</v>
      </c>
      <c r="F226" s="96">
        <v>0.68</v>
      </c>
    </row>
    <row r="227" spans="1:6" x14ac:dyDescent="0.25">
      <c r="A227" t="s">
        <v>15</v>
      </c>
      <c r="B227" s="13">
        <v>42090</v>
      </c>
      <c r="C227" t="s">
        <v>34</v>
      </c>
      <c r="D227" t="s">
        <v>130</v>
      </c>
      <c r="E227" t="s">
        <v>26</v>
      </c>
      <c r="F227" s="97">
        <v>8500</v>
      </c>
    </row>
    <row r="228" spans="1:6" x14ac:dyDescent="0.25">
      <c r="A228" t="s">
        <v>15</v>
      </c>
      <c r="B228" s="13">
        <v>42090</v>
      </c>
      <c r="C228" t="s">
        <v>34</v>
      </c>
      <c r="D228" t="s">
        <v>131</v>
      </c>
      <c r="E228" t="s">
        <v>27</v>
      </c>
      <c r="F228" s="96">
        <v>0.44</v>
      </c>
    </row>
    <row r="229" spans="1:6" x14ac:dyDescent="0.25">
      <c r="A229" t="s">
        <v>15</v>
      </c>
      <c r="B229" s="13">
        <v>42090</v>
      </c>
      <c r="C229" t="s">
        <v>34</v>
      </c>
      <c r="D229" t="s">
        <v>132</v>
      </c>
      <c r="E229" t="s">
        <v>28</v>
      </c>
      <c r="F229" s="96">
        <v>0.46</v>
      </c>
    </row>
    <row r="230" spans="1:6" x14ac:dyDescent="0.25">
      <c r="A230" t="s">
        <v>15</v>
      </c>
      <c r="B230" s="13">
        <v>42090</v>
      </c>
      <c r="C230" t="s">
        <v>30</v>
      </c>
      <c r="D230" t="s">
        <v>127</v>
      </c>
      <c r="E230" t="s">
        <v>30</v>
      </c>
      <c r="F230" s="98"/>
    </row>
    <row r="231" spans="1:6" x14ac:dyDescent="0.25">
      <c r="A231" t="s">
        <v>15</v>
      </c>
      <c r="B231" s="13">
        <v>42090</v>
      </c>
      <c r="C231" t="s">
        <v>30</v>
      </c>
      <c r="D231" t="s">
        <v>128</v>
      </c>
      <c r="E231" t="s">
        <v>24</v>
      </c>
      <c r="F231" s="96">
        <v>0.62</v>
      </c>
    </row>
    <row r="232" spans="1:6" x14ac:dyDescent="0.25">
      <c r="A232" t="s">
        <v>15</v>
      </c>
      <c r="B232" s="13">
        <v>42090</v>
      </c>
      <c r="C232" t="s">
        <v>30</v>
      </c>
      <c r="D232" t="s">
        <v>129</v>
      </c>
      <c r="E232" t="s">
        <v>25</v>
      </c>
      <c r="F232" s="96">
        <v>0.6</v>
      </c>
    </row>
    <row r="233" spans="1:6" x14ac:dyDescent="0.25">
      <c r="A233" t="s">
        <v>15</v>
      </c>
      <c r="B233" s="13">
        <v>42090</v>
      </c>
      <c r="C233" t="s">
        <v>30</v>
      </c>
      <c r="D233" t="s">
        <v>130</v>
      </c>
      <c r="E233" t="s">
        <v>26</v>
      </c>
      <c r="F233" s="97">
        <v>2800</v>
      </c>
    </row>
    <row r="234" spans="1:6" x14ac:dyDescent="0.25">
      <c r="A234" t="s">
        <v>15</v>
      </c>
      <c r="B234" s="13">
        <v>42090</v>
      </c>
      <c r="C234" t="s">
        <v>30</v>
      </c>
      <c r="D234" t="s">
        <v>131</v>
      </c>
      <c r="E234" t="s">
        <v>27</v>
      </c>
      <c r="F234" s="96">
        <v>0.6</v>
      </c>
    </row>
    <row r="235" spans="1:6" x14ac:dyDescent="0.25">
      <c r="A235" t="s">
        <v>15</v>
      </c>
      <c r="B235" s="13">
        <v>42090</v>
      </c>
      <c r="C235" t="s">
        <v>30</v>
      </c>
      <c r="D235" t="s">
        <v>132</v>
      </c>
      <c r="E235" t="s">
        <v>28</v>
      </c>
      <c r="F235" s="96">
        <v>0.52</v>
      </c>
    </row>
    <row r="236" spans="1:6" x14ac:dyDescent="0.25">
      <c r="A236" t="s">
        <v>5</v>
      </c>
      <c r="B236" s="13">
        <v>42095</v>
      </c>
      <c r="C236" t="s">
        <v>23</v>
      </c>
      <c r="D236" t="s">
        <v>127</v>
      </c>
      <c r="E236" t="s">
        <v>23</v>
      </c>
    </row>
    <row r="237" spans="1:6" x14ac:dyDescent="0.25">
      <c r="A237" t="s">
        <v>5</v>
      </c>
      <c r="B237" s="13">
        <v>42095</v>
      </c>
      <c r="C237" t="s">
        <v>23</v>
      </c>
      <c r="D237" t="s">
        <v>128</v>
      </c>
      <c r="E237" t="s">
        <v>24</v>
      </c>
      <c r="F237" s="96">
        <v>0.73</v>
      </c>
    </row>
    <row r="238" spans="1:6" x14ac:dyDescent="0.25">
      <c r="A238" t="s">
        <v>5</v>
      </c>
      <c r="B238" s="13">
        <v>42095</v>
      </c>
      <c r="C238" t="s">
        <v>23</v>
      </c>
      <c r="D238" t="s">
        <v>129</v>
      </c>
      <c r="E238" t="s">
        <v>25</v>
      </c>
      <c r="F238" s="96">
        <v>0.72</v>
      </c>
    </row>
    <row r="239" spans="1:6" x14ac:dyDescent="0.25">
      <c r="A239" t="s">
        <v>5</v>
      </c>
      <c r="B239" s="13">
        <v>42095</v>
      </c>
      <c r="C239" t="s">
        <v>23</v>
      </c>
      <c r="D239" t="s">
        <v>130</v>
      </c>
      <c r="E239" t="s">
        <v>26</v>
      </c>
      <c r="F239" s="97">
        <v>5700</v>
      </c>
    </row>
    <row r="240" spans="1:6" x14ac:dyDescent="0.25">
      <c r="A240" t="s">
        <v>5</v>
      </c>
      <c r="B240" s="13">
        <v>42095</v>
      </c>
      <c r="C240" t="s">
        <v>23</v>
      </c>
      <c r="D240" t="s">
        <v>131</v>
      </c>
      <c r="E240" t="s">
        <v>27</v>
      </c>
      <c r="F240" s="96">
        <v>0.67</v>
      </c>
    </row>
    <row r="241" spans="1:6" x14ac:dyDescent="0.25">
      <c r="A241" t="s">
        <v>5</v>
      </c>
      <c r="B241" s="13">
        <v>42095</v>
      </c>
      <c r="C241" t="s">
        <v>23</v>
      </c>
      <c r="D241" t="s">
        <v>132</v>
      </c>
      <c r="E241" t="s">
        <v>28</v>
      </c>
      <c r="F241" s="95">
        <v>0.53</v>
      </c>
    </row>
    <row r="242" spans="1:6" x14ac:dyDescent="0.25">
      <c r="A242" t="s">
        <v>5</v>
      </c>
      <c r="B242" s="13">
        <v>42095</v>
      </c>
      <c r="C242" t="s">
        <v>34</v>
      </c>
      <c r="D242" t="s">
        <v>127</v>
      </c>
      <c r="E242" t="s">
        <v>29</v>
      </c>
    </row>
    <row r="243" spans="1:6" x14ac:dyDescent="0.25">
      <c r="A243" t="s">
        <v>5</v>
      </c>
      <c r="B243" s="13">
        <v>42095</v>
      </c>
      <c r="C243" t="s">
        <v>34</v>
      </c>
      <c r="D243" t="s">
        <v>128</v>
      </c>
      <c r="E243" t="s">
        <v>24</v>
      </c>
      <c r="F243" s="96">
        <v>0.77</v>
      </c>
    </row>
    <row r="244" spans="1:6" x14ac:dyDescent="0.25">
      <c r="A244" t="s">
        <v>5</v>
      </c>
      <c r="B244" s="13">
        <v>42095</v>
      </c>
      <c r="C244" t="s">
        <v>34</v>
      </c>
      <c r="D244" t="s">
        <v>129</v>
      </c>
      <c r="E244" t="s">
        <v>25</v>
      </c>
      <c r="F244" s="96">
        <v>0.75</v>
      </c>
    </row>
    <row r="245" spans="1:6" x14ac:dyDescent="0.25">
      <c r="A245" t="s">
        <v>5</v>
      </c>
      <c r="B245" s="13">
        <v>42095</v>
      </c>
      <c r="C245" t="s">
        <v>34</v>
      </c>
      <c r="D245" t="s">
        <v>130</v>
      </c>
      <c r="E245" t="s">
        <v>26</v>
      </c>
      <c r="F245" s="97">
        <v>8500</v>
      </c>
    </row>
    <row r="246" spans="1:6" x14ac:dyDescent="0.25">
      <c r="A246" t="s">
        <v>5</v>
      </c>
      <c r="B246" s="13">
        <v>42095</v>
      </c>
      <c r="C246" t="s">
        <v>34</v>
      </c>
      <c r="D246" t="s">
        <v>131</v>
      </c>
      <c r="E246" t="s">
        <v>27</v>
      </c>
      <c r="F246" s="96">
        <v>0.68</v>
      </c>
    </row>
    <row r="247" spans="1:6" x14ac:dyDescent="0.25">
      <c r="A247" t="s">
        <v>5</v>
      </c>
      <c r="B247" s="13">
        <v>42095</v>
      </c>
      <c r="C247" t="s">
        <v>34</v>
      </c>
      <c r="D247" t="s">
        <v>132</v>
      </c>
      <c r="E247" t="s">
        <v>28</v>
      </c>
      <c r="F247" s="95">
        <v>0.55000000000000004</v>
      </c>
    </row>
    <row r="248" spans="1:6" x14ac:dyDescent="0.25">
      <c r="A248" t="s">
        <v>5</v>
      </c>
      <c r="B248" s="13">
        <v>42095</v>
      </c>
      <c r="C248" t="s">
        <v>30</v>
      </c>
      <c r="D248" t="s">
        <v>127</v>
      </c>
      <c r="E248" t="s">
        <v>30</v>
      </c>
    </row>
    <row r="249" spans="1:6" x14ac:dyDescent="0.25">
      <c r="A249" t="s">
        <v>5</v>
      </c>
      <c r="B249" s="13">
        <v>42095</v>
      </c>
      <c r="C249" t="s">
        <v>30</v>
      </c>
      <c r="D249" t="s">
        <v>128</v>
      </c>
      <c r="E249" t="s">
        <v>24</v>
      </c>
      <c r="F249" s="96">
        <v>0.67</v>
      </c>
    </row>
    <row r="250" spans="1:6" x14ac:dyDescent="0.25">
      <c r="A250" t="s">
        <v>5</v>
      </c>
      <c r="B250" s="13">
        <v>42095</v>
      </c>
      <c r="C250" t="s">
        <v>30</v>
      </c>
      <c r="D250" t="s">
        <v>129</v>
      </c>
      <c r="E250" t="s">
        <v>25</v>
      </c>
      <c r="F250" s="95">
        <v>0.6</v>
      </c>
    </row>
    <row r="251" spans="1:6" x14ac:dyDescent="0.25">
      <c r="A251" t="s">
        <v>5</v>
      </c>
      <c r="B251" s="13">
        <v>42095</v>
      </c>
      <c r="C251" t="s">
        <v>30</v>
      </c>
      <c r="D251" t="s">
        <v>130</v>
      </c>
      <c r="E251" t="s">
        <v>26</v>
      </c>
      <c r="F251" s="107">
        <v>2300</v>
      </c>
    </row>
    <row r="252" spans="1:6" x14ac:dyDescent="0.25">
      <c r="A252" t="s">
        <v>5</v>
      </c>
      <c r="B252" s="13">
        <v>42095</v>
      </c>
      <c r="C252" t="s">
        <v>30</v>
      </c>
      <c r="D252" t="s">
        <v>131</v>
      </c>
      <c r="E252" t="s">
        <v>27</v>
      </c>
      <c r="F252" s="96">
        <v>0.78</v>
      </c>
    </row>
    <row r="253" spans="1:6" x14ac:dyDescent="0.25">
      <c r="A253" t="s">
        <v>5</v>
      </c>
      <c r="B253" s="13">
        <v>42095</v>
      </c>
      <c r="C253" t="s">
        <v>30</v>
      </c>
      <c r="D253" t="s">
        <v>132</v>
      </c>
      <c r="E253" t="s">
        <v>28</v>
      </c>
      <c r="F253" s="95">
        <v>0.8</v>
      </c>
    </row>
    <row r="254" spans="1:6" x14ac:dyDescent="0.25">
      <c r="A254" t="s">
        <v>120</v>
      </c>
      <c r="B254" s="13">
        <v>42100</v>
      </c>
      <c r="C254" t="s">
        <v>23</v>
      </c>
      <c r="D254" t="s">
        <v>127</v>
      </c>
      <c r="E254" t="s">
        <v>23</v>
      </c>
    </row>
    <row r="255" spans="1:6" x14ac:dyDescent="0.25">
      <c r="A255" t="s">
        <v>120</v>
      </c>
      <c r="B255" s="13">
        <v>42100</v>
      </c>
      <c r="C255" t="s">
        <v>23</v>
      </c>
      <c r="D255" t="s">
        <v>128</v>
      </c>
      <c r="E255" t="s">
        <v>24</v>
      </c>
      <c r="F255" s="96">
        <v>0.65</v>
      </c>
    </row>
    <row r="256" spans="1:6" x14ac:dyDescent="0.25">
      <c r="A256" t="s">
        <v>120</v>
      </c>
      <c r="B256" s="13">
        <v>42100</v>
      </c>
      <c r="C256" t="s">
        <v>23</v>
      </c>
      <c r="D256" t="s">
        <v>129</v>
      </c>
      <c r="E256" t="s">
        <v>25</v>
      </c>
      <c r="F256" s="96">
        <v>0.64</v>
      </c>
    </row>
    <row r="257" spans="1:6" x14ac:dyDescent="0.25">
      <c r="A257" t="s">
        <v>120</v>
      </c>
      <c r="B257" s="13">
        <v>42100</v>
      </c>
      <c r="C257" t="s">
        <v>23</v>
      </c>
      <c r="D257" t="s">
        <v>130</v>
      </c>
      <c r="E257" t="s">
        <v>26</v>
      </c>
      <c r="F257" s="97">
        <v>5850</v>
      </c>
    </row>
    <row r="258" spans="1:6" x14ac:dyDescent="0.25">
      <c r="A258" t="s">
        <v>120</v>
      </c>
      <c r="B258" s="13">
        <v>42100</v>
      </c>
      <c r="C258" t="s">
        <v>23</v>
      </c>
      <c r="D258" t="s">
        <v>131</v>
      </c>
      <c r="E258" t="s">
        <v>27</v>
      </c>
      <c r="F258" s="96">
        <v>0.8</v>
      </c>
    </row>
    <row r="259" spans="1:6" x14ac:dyDescent="0.25">
      <c r="A259" t="s">
        <v>120</v>
      </c>
      <c r="B259" s="13">
        <v>42100</v>
      </c>
      <c r="C259" t="s">
        <v>23</v>
      </c>
      <c r="D259" t="s">
        <v>132</v>
      </c>
      <c r="E259" t="s">
        <v>28</v>
      </c>
      <c r="F259" s="96">
        <v>0.65</v>
      </c>
    </row>
    <row r="260" spans="1:6" x14ac:dyDescent="0.25">
      <c r="A260" t="s">
        <v>120</v>
      </c>
      <c r="B260" s="13">
        <v>42100</v>
      </c>
      <c r="C260" t="s">
        <v>34</v>
      </c>
      <c r="D260" t="s">
        <v>127</v>
      </c>
      <c r="E260" t="s">
        <v>29</v>
      </c>
      <c r="F260" s="98"/>
    </row>
    <row r="261" spans="1:6" x14ac:dyDescent="0.25">
      <c r="A261" t="s">
        <v>120</v>
      </c>
      <c r="B261" s="13">
        <v>42100</v>
      </c>
      <c r="C261" t="s">
        <v>34</v>
      </c>
      <c r="D261" t="s">
        <v>128</v>
      </c>
      <c r="E261" t="s">
        <v>24</v>
      </c>
      <c r="F261" s="96">
        <v>0.82</v>
      </c>
    </row>
    <row r="262" spans="1:6" x14ac:dyDescent="0.25">
      <c r="A262" t="s">
        <v>120</v>
      </c>
      <c r="B262" s="13">
        <v>42100</v>
      </c>
      <c r="C262" t="s">
        <v>34</v>
      </c>
      <c r="D262" t="s">
        <v>129</v>
      </c>
      <c r="E262" t="s">
        <v>25</v>
      </c>
      <c r="F262" s="96">
        <v>0.77500000000000002</v>
      </c>
    </row>
    <row r="263" spans="1:6" x14ac:dyDescent="0.25">
      <c r="A263" t="s">
        <v>120</v>
      </c>
      <c r="B263" s="13">
        <v>42100</v>
      </c>
      <c r="C263" t="s">
        <v>34</v>
      </c>
      <c r="D263" t="s">
        <v>130</v>
      </c>
      <c r="E263" t="s">
        <v>26</v>
      </c>
      <c r="F263" s="97">
        <v>8400</v>
      </c>
    </row>
    <row r="264" spans="1:6" x14ac:dyDescent="0.25">
      <c r="A264" t="s">
        <v>120</v>
      </c>
      <c r="B264" s="13">
        <v>42100</v>
      </c>
      <c r="C264" t="s">
        <v>34</v>
      </c>
      <c r="D264" t="s">
        <v>131</v>
      </c>
      <c r="E264" t="s">
        <v>27</v>
      </c>
      <c r="F264" s="96">
        <v>0.66</v>
      </c>
    </row>
    <row r="265" spans="1:6" x14ac:dyDescent="0.25">
      <c r="A265" t="s">
        <v>120</v>
      </c>
      <c r="B265" s="13">
        <v>42100</v>
      </c>
      <c r="C265" t="s">
        <v>34</v>
      </c>
      <c r="D265" t="s">
        <v>132</v>
      </c>
      <c r="E265" t="s">
        <v>28</v>
      </c>
      <c r="F265" s="96">
        <v>0.72499999999999998</v>
      </c>
    </row>
    <row r="266" spans="1:6" x14ac:dyDescent="0.25">
      <c r="A266" t="s">
        <v>120</v>
      </c>
      <c r="B266" s="13">
        <v>42100</v>
      </c>
      <c r="C266" t="s">
        <v>30</v>
      </c>
      <c r="D266" t="s">
        <v>127</v>
      </c>
      <c r="E266" t="s">
        <v>30</v>
      </c>
      <c r="F266" s="98"/>
    </row>
    <row r="267" spans="1:6" x14ac:dyDescent="0.25">
      <c r="A267" t="s">
        <v>120</v>
      </c>
      <c r="B267" s="13">
        <v>42100</v>
      </c>
      <c r="C267" t="s">
        <v>30</v>
      </c>
      <c r="D267" t="s">
        <v>128</v>
      </c>
      <c r="E267" t="s">
        <v>24</v>
      </c>
      <c r="F267" s="96">
        <v>0.71499999999999997</v>
      </c>
    </row>
    <row r="268" spans="1:6" x14ac:dyDescent="0.25">
      <c r="A268" t="s">
        <v>120</v>
      </c>
      <c r="B268" s="13">
        <v>42100</v>
      </c>
      <c r="C268" t="s">
        <v>30</v>
      </c>
      <c r="D268" t="s">
        <v>129</v>
      </c>
      <c r="E268" t="s">
        <v>25</v>
      </c>
      <c r="F268" s="96">
        <v>0.7</v>
      </c>
    </row>
    <row r="269" spans="1:6" x14ac:dyDescent="0.25">
      <c r="A269" t="s">
        <v>120</v>
      </c>
      <c r="B269" s="13">
        <v>42100</v>
      </c>
      <c r="C269" t="s">
        <v>30</v>
      </c>
      <c r="D269" t="s">
        <v>130</v>
      </c>
      <c r="E269" t="s">
        <v>26</v>
      </c>
      <c r="F269" s="97">
        <v>3390</v>
      </c>
    </row>
    <row r="270" spans="1:6" x14ac:dyDescent="0.25">
      <c r="A270" t="s">
        <v>120</v>
      </c>
      <c r="B270" s="13">
        <v>42100</v>
      </c>
      <c r="C270" t="s">
        <v>30</v>
      </c>
      <c r="D270" t="s">
        <v>131</v>
      </c>
      <c r="E270" t="s">
        <v>27</v>
      </c>
      <c r="F270" s="96">
        <v>0.39</v>
      </c>
    </row>
    <row r="271" spans="1:6" x14ac:dyDescent="0.25">
      <c r="A271" t="s">
        <v>120</v>
      </c>
      <c r="B271" s="13">
        <v>42100</v>
      </c>
      <c r="C271" t="s">
        <v>30</v>
      </c>
      <c r="D271" t="s">
        <v>132</v>
      </c>
      <c r="E271" t="s">
        <v>28</v>
      </c>
      <c r="F271" s="96">
        <v>0.65500000000000003</v>
      </c>
    </row>
    <row r="272" spans="1:6" x14ac:dyDescent="0.25">
      <c r="A272" t="s">
        <v>20</v>
      </c>
      <c r="B272" s="13">
        <v>42110</v>
      </c>
      <c r="C272" t="s">
        <v>23</v>
      </c>
      <c r="D272" t="s">
        <v>127</v>
      </c>
      <c r="E272" t="s">
        <v>23</v>
      </c>
    </row>
    <row r="273" spans="1:6" x14ac:dyDescent="0.25">
      <c r="A273" t="s">
        <v>20</v>
      </c>
      <c r="B273" s="13">
        <v>42110</v>
      </c>
      <c r="C273" t="s">
        <v>23</v>
      </c>
      <c r="D273" t="s">
        <v>128</v>
      </c>
      <c r="E273" t="s">
        <v>24</v>
      </c>
      <c r="F273" s="96">
        <v>0.75</v>
      </c>
    </row>
    <row r="274" spans="1:6" x14ac:dyDescent="0.25">
      <c r="A274" t="s">
        <v>20</v>
      </c>
      <c r="B274" s="13">
        <v>42110</v>
      </c>
      <c r="C274" t="s">
        <v>23</v>
      </c>
      <c r="D274" t="s">
        <v>129</v>
      </c>
      <c r="E274" t="s">
        <v>25</v>
      </c>
      <c r="F274" s="96">
        <v>0.72</v>
      </c>
    </row>
    <row r="275" spans="1:6" x14ac:dyDescent="0.25">
      <c r="A275" t="s">
        <v>20</v>
      </c>
      <c r="B275" s="13">
        <v>42110</v>
      </c>
      <c r="C275" t="s">
        <v>23</v>
      </c>
      <c r="D275" t="s">
        <v>130</v>
      </c>
      <c r="E275" t="s">
        <v>26</v>
      </c>
      <c r="F275" s="97">
        <v>6100</v>
      </c>
    </row>
    <row r="276" spans="1:6" x14ac:dyDescent="0.25">
      <c r="A276" t="s">
        <v>20</v>
      </c>
      <c r="B276" s="13">
        <v>42110</v>
      </c>
      <c r="C276" t="s">
        <v>23</v>
      </c>
      <c r="D276" t="s">
        <v>131</v>
      </c>
      <c r="E276" t="s">
        <v>27</v>
      </c>
      <c r="F276" s="96">
        <v>0.76</v>
      </c>
    </row>
    <row r="277" spans="1:6" x14ac:dyDescent="0.25">
      <c r="A277" t="s">
        <v>20</v>
      </c>
      <c r="B277" s="13">
        <v>42110</v>
      </c>
      <c r="C277" t="s">
        <v>23</v>
      </c>
      <c r="D277" t="s">
        <v>132</v>
      </c>
      <c r="E277" t="s">
        <v>28</v>
      </c>
      <c r="F277" s="96">
        <v>0.7</v>
      </c>
    </row>
    <row r="278" spans="1:6" x14ac:dyDescent="0.25">
      <c r="A278" t="s">
        <v>20</v>
      </c>
      <c r="B278" s="13">
        <v>42110</v>
      </c>
      <c r="C278" t="s">
        <v>34</v>
      </c>
      <c r="D278" t="s">
        <v>127</v>
      </c>
      <c r="E278" t="s">
        <v>29</v>
      </c>
      <c r="F278" s="98"/>
    </row>
    <row r="279" spans="1:6" x14ac:dyDescent="0.25">
      <c r="A279" t="s">
        <v>20</v>
      </c>
      <c r="B279" s="13">
        <v>42110</v>
      </c>
      <c r="C279" t="s">
        <v>34</v>
      </c>
      <c r="D279" t="s">
        <v>128</v>
      </c>
      <c r="E279" t="s">
        <v>24</v>
      </c>
      <c r="F279" s="96">
        <v>0.83</v>
      </c>
    </row>
    <row r="280" spans="1:6" x14ac:dyDescent="0.25">
      <c r="A280" t="s">
        <v>20</v>
      </c>
      <c r="B280" s="13">
        <v>42110</v>
      </c>
      <c r="C280" t="s">
        <v>34</v>
      </c>
      <c r="D280" t="s">
        <v>129</v>
      </c>
      <c r="E280" t="s">
        <v>25</v>
      </c>
      <c r="F280" s="96">
        <v>0.83</v>
      </c>
    </row>
    <row r="281" spans="1:6" x14ac:dyDescent="0.25">
      <c r="A281" t="s">
        <v>20</v>
      </c>
      <c r="B281" s="13">
        <v>42110</v>
      </c>
      <c r="C281" t="s">
        <v>34</v>
      </c>
      <c r="D281" t="s">
        <v>130</v>
      </c>
      <c r="E281" t="s">
        <v>26</v>
      </c>
      <c r="F281" s="97">
        <v>9250</v>
      </c>
    </row>
    <row r="282" spans="1:6" x14ac:dyDescent="0.25">
      <c r="A282" t="s">
        <v>20</v>
      </c>
      <c r="B282" s="13">
        <v>42110</v>
      </c>
      <c r="C282" t="s">
        <v>34</v>
      </c>
      <c r="D282" t="s">
        <v>131</v>
      </c>
      <c r="E282" t="s">
        <v>27</v>
      </c>
      <c r="F282" s="96">
        <v>0.79</v>
      </c>
    </row>
    <row r="283" spans="1:6" x14ac:dyDescent="0.25">
      <c r="A283" t="s">
        <v>20</v>
      </c>
      <c r="B283" s="13">
        <v>42110</v>
      </c>
      <c r="C283" t="s">
        <v>34</v>
      </c>
      <c r="D283" t="s">
        <v>132</v>
      </c>
      <c r="E283" t="s">
        <v>28</v>
      </c>
      <c r="F283" s="96">
        <v>0.72</v>
      </c>
    </row>
    <row r="284" spans="1:6" x14ac:dyDescent="0.25">
      <c r="A284" t="s">
        <v>20</v>
      </c>
      <c r="B284" s="13">
        <v>42110</v>
      </c>
      <c r="C284" t="s">
        <v>30</v>
      </c>
      <c r="D284" t="s">
        <v>127</v>
      </c>
      <c r="E284" t="s">
        <v>30</v>
      </c>
      <c r="F284" s="98"/>
    </row>
    <row r="285" spans="1:6" x14ac:dyDescent="0.25">
      <c r="A285" t="s">
        <v>20</v>
      </c>
      <c r="B285" s="13">
        <v>42110</v>
      </c>
      <c r="C285" t="s">
        <v>30</v>
      </c>
      <c r="D285" t="s">
        <v>128</v>
      </c>
      <c r="E285" t="s">
        <v>24</v>
      </c>
      <c r="F285" s="96">
        <v>0.67</v>
      </c>
    </row>
    <row r="286" spans="1:6" x14ac:dyDescent="0.25">
      <c r="A286" t="s">
        <v>20</v>
      </c>
      <c r="B286" s="13">
        <v>42110</v>
      </c>
      <c r="C286" t="s">
        <v>30</v>
      </c>
      <c r="D286" t="s">
        <v>129</v>
      </c>
      <c r="E286" t="s">
        <v>25</v>
      </c>
      <c r="F286" s="96">
        <v>0.66</v>
      </c>
    </row>
    <row r="287" spans="1:6" x14ac:dyDescent="0.25">
      <c r="A287" t="s">
        <v>20</v>
      </c>
      <c r="B287" s="13">
        <v>42110</v>
      </c>
      <c r="C287" t="s">
        <v>30</v>
      </c>
      <c r="D287" t="s">
        <v>130</v>
      </c>
      <c r="E287" t="s">
        <v>26</v>
      </c>
      <c r="F287" s="97">
        <v>3200</v>
      </c>
    </row>
    <row r="288" spans="1:6" x14ac:dyDescent="0.25">
      <c r="A288" t="s">
        <v>20</v>
      </c>
      <c r="B288" s="13">
        <v>42110</v>
      </c>
      <c r="C288" t="s">
        <v>30</v>
      </c>
      <c r="D288" t="s">
        <v>131</v>
      </c>
      <c r="E288" t="s">
        <v>27</v>
      </c>
      <c r="F288" s="96">
        <v>0.66</v>
      </c>
    </row>
    <row r="289" spans="1:6" x14ac:dyDescent="0.25">
      <c r="A289" t="s">
        <v>20</v>
      </c>
      <c r="B289" s="13">
        <v>42110</v>
      </c>
      <c r="C289" t="s">
        <v>30</v>
      </c>
      <c r="D289" t="s">
        <v>132</v>
      </c>
      <c r="E289" t="s">
        <v>28</v>
      </c>
      <c r="F289" s="96">
        <v>0.51</v>
      </c>
    </row>
    <row r="290" spans="1:6" x14ac:dyDescent="0.25">
      <c r="A290" t="s">
        <v>12</v>
      </c>
      <c r="B290" s="13">
        <v>42125</v>
      </c>
      <c r="C290" t="s">
        <v>23</v>
      </c>
      <c r="D290" t="s">
        <v>127</v>
      </c>
      <c r="E290" t="s">
        <v>23</v>
      </c>
    </row>
    <row r="291" spans="1:6" x14ac:dyDescent="0.25">
      <c r="A291" t="s">
        <v>12</v>
      </c>
      <c r="B291" s="13">
        <v>42125</v>
      </c>
      <c r="C291" t="s">
        <v>23</v>
      </c>
      <c r="D291" t="s">
        <v>128</v>
      </c>
      <c r="E291" t="s">
        <v>24</v>
      </c>
      <c r="F291" s="96">
        <v>0.76</v>
      </c>
    </row>
    <row r="292" spans="1:6" x14ac:dyDescent="0.25">
      <c r="A292" t="s">
        <v>12</v>
      </c>
      <c r="B292" s="13">
        <v>42125</v>
      </c>
      <c r="C292" t="s">
        <v>23</v>
      </c>
      <c r="D292" t="s">
        <v>129</v>
      </c>
      <c r="E292" t="s">
        <v>25</v>
      </c>
      <c r="F292" s="96">
        <v>0.78</v>
      </c>
    </row>
    <row r="293" spans="1:6" x14ac:dyDescent="0.25">
      <c r="A293" t="s">
        <v>12</v>
      </c>
      <c r="B293" s="13">
        <v>42125</v>
      </c>
      <c r="C293" t="s">
        <v>23</v>
      </c>
      <c r="D293" t="s">
        <v>130</v>
      </c>
      <c r="E293" t="s">
        <v>26</v>
      </c>
      <c r="F293" s="97">
        <v>5500</v>
      </c>
    </row>
    <row r="294" spans="1:6" x14ac:dyDescent="0.25">
      <c r="A294" t="s">
        <v>12</v>
      </c>
      <c r="B294" s="13">
        <v>42125</v>
      </c>
      <c r="C294" t="s">
        <v>23</v>
      </c>
      <c r="D294" t="s">
        <v>131</v>
      </c>
      <c r="E294" t="s">
        <v>27</v>
      </c>
      <c r="F294" s="96">
        <v>0.76</v>
      </c>
    </row>
    <row r="295" spans="1:6" x14ac:dyDescent="0.25">
      <c r="A295" t="s">
        <v>12</v>
      </c>
      <c r="B295" s="13">
        <v>42125</v>
      </c>
      <c r="C295" t="s">
        <v>23</v>
      </c>
      <c r="D295" t="s">
        <v>132</v>
      </c>
      <c r="E295" t="s">
        <v>28</v>
      </c>
      <c r="F295" s="96">
        <v>0.68</v>
      </c>
    </row>
    <row r="296" spans="1:6" x14ac:dyDescent="0.25">
      <c r="A296" t="s">
        <v>12</v>
      </c>
      <c r="B296" s="13">
        <v>42125</v>
      </c>
      <c r="C296" t="s">
        <v>34</v>
      </c>
      <c r="D296" t="s">
        <v>127</v>
      </c>
      <c r="E296" t="s">
        <v>29</v>
      </c>
      <c r="F296" s="98"/>
    </row>
    <row r="297" spans="1:6" x14ac:dyDescent="0.25">
      <c r="A297" t="s">
        <v>12</v>
      </c>
      <c r="B297" s="13">
        <v>42125</v>
      </c>
      <c r="C297" t="s">
        <v>34</v>
      </c>
      <c r="D297" t="s">
        <v>128</v>
      </c>
      <c r="E297" t="s">
        <v>24</v>
      </c>
      <c r="F297" s="96">
        <v>0.84</v>
      </c>
    </row>
    <row r="298" spans="1:6" x14ac:dyDescent="0.25">
      <c r="A298" t="s">
        <v>12</v>
      </c>
      <c r="B298" s="13">
        <v>42125</v>
      </c>
      <c r="C298" t="s">
        <v>34</v>
      </c>
      <c r="D298" t="s">
        <v>129</v>
      </c>
      <c r="E298" t="s">
        <v>25</v>
      </c>
      <c r="F298" s="96">
        <v>0.86</v>
      </c>
    </row>
    <row r="299" spans="1:6" x14ac:dyDescent="0.25">
      <c r="A299" t="s">
        <v>12</v>
      </c>
      <c r="B299" s="13">
        <v>42125</v>
      </c>
      <c r="C299" t="s">
        <v>34</v>
      </c>
      <c r="D299" t="s">
        <v>130</v>
      </c>
      <c r="E299" t="s">
        <v>26</v>
      </c>
      <c r="F299" s="97">
        <v>7800</v>
      </c>
    </row>
    <row r="300" spans="1:6" x14ac:dyDescent="0.25">
      <c r="A300" t="s">
        <v>12</v>
      </c>
      <c r="B300" s="13">
        <v>42125</v>
      </c>
      <c r="C300" t="s">
        <v>34</v>
      </c>
      <c r="D300" t="s">
        <v>131</v>
      </c>
      <c r="E300" t="s">
        <v>27</v>
      </c>
      <c r="F300" s="96">
        <v>0.72</v>
      </c>
    </row>
    <row r="301" spans="1:6" x14ac:dyDescent="0.25">
      <c r="A301" t="s">
        <v>12</v>
      </c>
      <c r="B301" s="13">
        <v>42125</v>
      </c>
      <c r="C301" t="s">
        <v>34</v>
      </c>
      <c r="D301" t="s">
        <v>132</v>
      </c>
      <c r="E301" t="s">
        <v>28</v>
      </c>
      <c r="F301" s="96">
        <v>0.78</v>
      </c>
    </row>
    <row r="302" spans="1:6" x14ac:dyDescent="0.25">
      <c r="A302" t="s">
        <v>12</v>
      </c>
      <c r="B302" s="13">
        <v>42125</v>
      </c>
      <c r="C302" t="s">
        <v>30</v>
      </c>
      <c r="D302" t="s">
        <v>127</v>
      </c>
      <c r="E302" t="s">
        <v>30</v>
      </c>
      <c r="F302" s="98"/>
    </row>
    <row r="303" spans="1:6" x14ac:dyDescent="0.25">
      <c r="A303" t="s">
        <v>12</v>
      </c>
      <c r="B303" s="13">
        <v>42125</v>
      </c>
      <c r="C303" t="s">
        <v>30</v>
      </c>
      <c r="D303" t="s">
        <v>128</v>
      </c>
      <c r="E303" t="s">
        <v>24</v>
      </c>
      <c r="F303" s="96">
        <v>0.67</v>
      </c>
    </row>
    <row r="304" spans="1:6" x14ac:dyDescent="0.25">
      <c r="A304" t="s">
        <v>12</v>
      </c>
      <c r="B304" s="13">
        <v>42125</v>
      </c>
      <c r="C304" t="s">
        <v>30</v>
      </c>
      <c r="D304" t="s">
        <v>129</v>
      </c>
      <c r="E304" t="s">
        <v>25</v>
      </c>
      <c r="F304" s="96">
        <v>0.68</v>
      </c>
    </row>
    <row r="305" spans="1:6" x14ac:dyDescent="0.25">
      <c r="A305" t="s">
        <v>12</v>
      </c>
      <c r="B305" s="13">
        <v>42125</v>
      </c>
      <c r="C305" t="s">
        <v>30</v>
      </c>
      <c r="D305" t="s">
        <v>130</v>
      </c>
      <c r="E305" t="s">
        <v>26</v>
      </c>
      <c r="F305" s="97">
        <v>3500</v>
      </c>
    </row>
    <row r="306" spans="1:6" x14ac:dyDescent="0.25">
      <c r="A306" t="s">
        <v>12</v>
      </c>
      <c r="B306" s="13">
        <v>42125</v>
      </c>
      <c r="C306" t="s">
        <v>30</v>
      </c>
      <c r="D306" t="s">
        <v>131</v>
      </c>
      <c r="E306" t="s">
        <v>27</v>
      </c>
      <c r="F306" s="96">
        <v>0.6</v>
      </c>
    </row>
    <row r="307" spans="1:6" x14ac:dyDescent="0.25">
      <c r="A307" t="s">
        <v>12</v>
      </c>
      <c r="B307" s="13">
        <v>42125</v>
      </c>
      <c r="C307" t="s">
        <v>30</v>
      </c>
      <c r="D307" t="s">
        <v>132</v>
      </c>
      <c r="E307" t="s">
        <v>28</v>
      </c>
      <c r="F307" s="96">
        <v>0.55000000000000004</v>
      </c>
    </row>
    <row r="308" spans="1:6" x14ac:dyDescent="0.25">
      <c r="A308" t="s">
        <v>13</v>
      </c>
      <c r="B308" s="13">
        <v>42130</v>
      </c>
      <c r="C308" t="s">
        <v>23</v>
      </c>
      <c r="D308" t="s">
        <v>127</v>
      </c>
      <c r="E308" t="s">
        <v>23</v>
      </c>
    </row>
    <row r="309" spans="1:6" x14ac:dyDescent="0.25">
      <c r="A309" t="s">
        <v>13</v>
      </c>
      <c r="B309" s="13">
        <v>42130</v>
      </c>
      <c r="C309" t="s">
        <v>23</v>
      </c>
      <c r="D309" t="s">
        <v>128</v>
      </c>
      <c r="E309" t="s">
        <v>24</v>
      </c>
      <c r="F309" s="96">
        <v>0.85</v>
      </c>
    </row>
    <row r="310" spans="1:6" x14ac:dyDescent="0.25">
      <c r="A310" t="s">
        <v>13</v>
      </c>
      <c r="B310" s="13">
        <v>42130</v>
      </c>
      <c r="C310" t="s">
        <v>23</v>
      </c>
      <c r="D310" t="s">
        <v>129</v>
      </c>
      <c r="E310" t="s">
        <v>25</v>
      </c>
      <c r="F310" s="96">
        <v>0.83</v>
      </c>
    </row>
    <row r="311" spans="1:6" x14ac:dyDescent="0.25">
      <c r="A311" t="s">
        <v>13</v>
      </c>
      <c r="B311" s="13">
        <v>42130</v>
      </c>
      <c r="C311" t="s">
        <v>23</v>
      </c>
      <c r="D311" t="s">
        <v>130</v>
      </c>
      <c r="E311" t="s">
        <v>26</v>
      </c>
      <c r="F311" s="97">
        <v>7400</v>
      </c>
    </row>
    <row r="312" spans="1:6" x14ac:dyDescent="0.25">
      <c r="A312" t="s">
        <v>13</v>
      </c>
      <c r="B312" s="13">
        <v>42130</v>
      </c>
      <c r="C312" t="s">
        <v>23</v>
      </c>
      <c r="D312" t="s">
        <v>131</v>
      </c>
      <c r="E312" t="s">
        <v>27</v>
      </c>
      <c r="F312" s="96">
        <v>0.68</v>
      </c>
    </row>
    <row r="313" spans="1:6" x14ac:dyDescent="0.25">
      <c r="A313" t="s">
        <v>13</v>
      </c>
      <c r="B313" s="13">
        <v>42130</v>
      </c>
      <c r="C313" t="s">
        <v>23</v>
      </c>
      <c r="D313" t="s">
        <v>132</v>
      </c>
      <c r="E313" t="s">
        <v>28</v>
      </c>
      <c r="F313" s="95">
        <v>0.51</v>
      </c>
    </row>
    <row r="314" spans="1:6" x14ac:dyDescent="0.25">
      <c r="A314" t="s">
        <v>13</v>
      </c>
      <c r="B314" s="13">
        <v>42130</v>
      </c>
      <c r="C314" t="s">
        <v>34</v>
      </c>
      <c r="D314" t="s">
        <v>127</v>
      </c>
      <c r="E314" t="s">
        <v>29</v>
      </c>
    </row>
    <row r="315" spans="1:6" x14ac:dyDescent="0.25">
      <c r="A315" t="s">
        <v>13</v>
      </c>
      <c r="B315" s="13">
        <v>42130</v>
      </c>
      <c r="C315" t="s">
        <v>34</v>
      </c>
      <c r="D315" t="s">
        <v>128</v>
      </c>
      <c r="E315" t="s">
        <v>24</v>
      </c>
      <c r="F315" s="96">
        <v>0.78</v>
      </c>
    </row>
    <row r="316" spans="1:6" x14ac:dyDescent="0.25">
      <c r="A316" t="s">
        <v>13</v>
      </c>
      <c r="B316" s="13">
        <v>42130</v>
      </c>
      <c r="C316" t="s">
        <v>34</v>
      </c>
      <c r="D316" t="s">
        <v>129</v>
      </c>
      <c r="E316" t="s">
        <v>25</v>
      </c>
      <c r="F316" s="96">
        <v>0.75</v>
      </c>
    </row>
    <row r="317" spans="1:6" x14ac:dyDescent="0.25">
      <c r="A317" t="s">
        <v>13</v>
      </c>
      <c r="B317" s="13">
        <v>42130</v>
      </c>
      <c r="C317" t="s">
        <v>34</v>
      </c>
      <c r="D317" t="s">
        <v>130</v>
      </c>
      <c r="E317" t="s">
        <v>26</v>
      </c>
      <c r="F317" s="97">
        <v>7800</v>
      </c>
    </row>
    <row r="318" spans="1:6" x14ac:dyDescent="0.25">
      <c r="A318" t="s">
        <v>13</v>
      </c>
      <c r="B318" s="13">
        <v>42130</v>
      </c>
      <c r="C318" t="s">
        <v>34</v>
      </c>
      <c r="D318" t="s">
        <v>131</v>
      </c>
      <c r="E318" t="s">
        <v>27</v>
      </c>
      <c r="F318" s="96">
        <v>0.79</v>
      </c>
    </row>
    <row r="319" spans="1:6" x14ac:dyDescent="0.25">
      <c r="A319" t="s">
        <v>13</v>
      </c>
      <c r="B319" s="13">
        <v>42130</v>
      </c>
      <c r="C319" t="s">
        <v>34</v>
      </c>
      <c r="D319" t="s">
        <v>132</v>
      </c>
      <c r="E319" t="s">
        <v>28</v>
      </c>
      <c r="F319" s="95">
        <v>0.59</v>
      </c>
    </row>
    <row r="320" spans="1:6" x14ac:dyDescent="0.25">
      <c r="A320" t="s">
        <v>13</v>
      </c>
      <c r="B320" s="13">
        <v>42130</v>
      </c>
      <c r="C320" t="s">
        <v>30</v>
      </c>
      <c r="D320" t="s">
        <v>127</v>
      </c>
      <c r="E320" t="s">
        <v>30</v>
      </c>
    </row>
    <row r="321" spans="1:6" x14ac:dyDescent="0.25">
      <c r="A321" t="s">
        <v>13</v>
      </c>
      <c r="B321" s="13">
        <v>42130</v>
      </c>
      <c r="C321" t="s">
        <v>30</v>
      </c>
      <c r="D321" t="s">
        <v>128</v>
      </c>
      <c r="E321" t="s">
        <v>24</v>
      </c>
      <c r="F321" s="96">
        <v>0.66</v>
      </c>
    </row>
    <row r="322" spans="1:6" x14ac:dyDescent="0.25">
      <c r="A322" t="s">
        <v>13</v>
      </c>
      <c r="B322" s="13">
        <v>42130</v>
      </c>
      <c r="C322" t="s">
        <v>30</v>
      </c>
      <c r="D322" t="s">
        <v>129</v>
      </c>
      <c r="E322" t="s">
        <v>25</v>
      </c>
      <c r="F322" s="96">
        <v>0.65</v>
      </c>
    </row>
    <row r="323" spans="1:6" x14ac:dyDescent="0.25">
      <c r="A323" t="s">
        <v>13</v>
      </c>
      <c r="B323" s="13">
        <v>42130</v>
      </c>
      <c r="C323" t="s">
        <v>30</v>
      </c>
      <c r="D323" t="s">
        <v>130</v>
      </c>
      <c r="E323" t="s">
        <v>26</v>
      </c>
      <c r="F323" s="97">
        <v>4000</v>
      </c>
    </row>
    <row r="324" spans="1:6" x14ac:dyDescent="0.25">
      <c r="A324" t="s">
        <v>13</v>
      </c>
      <c r="B324" s="13">
        <v>42130</v>
      </c>
      <c r="C324" t="s">
        <v>30</v>
      </c>
      <c r="D324" t="s">
        <v>131</v>
      </c>
      <c r="E324" t="s">
        <v>27</v>
      </c>
      <c r="F324" s="96">
        <v>0.65</v>
      </c>
    </row>
    <row r="325" spans="1:6" x14ac:dyDescent="0.25">
      <c r="A325" t="s">
        <v>13</v>
      </c>
      <c r="B325" s="13">
        <v>42130</v>
      </c>
      <c r="C325" t="s">
        <v>30</v>
      </c>
      <c r="D325" t="s">
        <v>132</v>
      </c>
      <c r="E325" t="s">
        <v>28</v>
      </c>
      <c r="F325" s="96">
        <v>0.56000000000000005</v>
      </c>
    </row>
    <row r="326" spans="1:6" x14ac:dyDescent="0.25">
      <c r="A326" t="s">
        <v>16</v>
      </c>
      <c r="B326" s="13">
        <v>42135</v>
      </c>
      <c r="C326" t="s">
        <v>23</v>
      </c>
      <c r="D326" t="s">
        <v>127</v>
      </c>
      <c r="E326" t="s">
        <v>23</v>
      </c>
    </row>
    <row r="327" spans="1:6" x14ac:dyDescent="0.25">
      <c r="A327" t="s">
        <v>16</v>
      </c>
      <c r="B327" s="13">
        <v>42135</v>
      </c>
      <c r="C327" t="s">
        <v>23</v>
      </c>
      <c r="D327" t="s">
        <v>128</v>
      </c>
      <c r="E327" t="s">
        <v>24</v>
      </c>
      <c r="F327" s="96">
        <v>0.68</v>
      </c>
    </row>
    <row r="328" spans="1:6" x14ac:dyDescent="0.25">
      <c r="A328" t="s">
        <v>16</v>
      </c>
      <c r="B328" s="13">
        <v>42135</v>
      </c>
      <c r="C328" t="s">
        <v>23</v>
      </c>
      <c r="D328" t="s">
        <v>129</v>
      </c>
      <c r="E328" t="s">
        <v>25</v>
      </c>
      <c r="F328" s="96">
        <v>0.71</v>
      </c>
    </row>
    <row r="329" spans="1:6" x14ac:dyDescent="0.25">
      <c r="A329" t="s">
        <v>16</v>
      </c>
      <c r="B329" s="13">
        <v>42135</v>
      </c>
      <c r="C329" t="s">
        <v>23</v>
      </c>
      <c r="D329" t="s">
        <v>130</v>
      </c>
      <c r="E329" t="s">
        <v>26</v>
      </c>
      <c r="F329" s="97">
        <v>5400</v>
      </c>
    </row>
    <row r="330" spans="1:6" x14ac:dyDescent="0.25">
      <c r="A330" t="s">
        <v>16</v>
      </c>
      <c r="B330" s="13">
        <v>42135</v>
      </c>
      <c r="C330" t="s">
        <v>23</v>
      </c>
      <c r="D330" t="s">
        <v>131</v>
      </c>
      <c r="E330" t="s">
        <v>27</v>
      </c>
      <c r="F330" s="96">
        <v>0.74</v>
      </c>
    </row>
    <row r="331" spans="1:6" x14ac:dyDescent="0.25">
      <c r="A331" t="s">
        <v>16</v>
      </c>
      <c r="B331" s="13">
        <v>42135</v>
      </c>
      <c r="C331" t="s">
        <v>23</v>
      </c>
      <c r="D331" t="s">
        <v>132</v>
      </c>
      <c r="E331" t="s">
        <v>28</v>
      </c>
      <c r="F331" s="95">
        <v>0.42</v>
      </c>
    </row>
    <row r="332" spans="1:6" x14ac:dyDescent="0.25">
      <c r="A332" t="s">
        <v>16</v>
      </c>
      <c r="B332" s="13">
        <v>42135</v>
      </c>
      <c r="C332" t="s">
        <v>34</v>
      </c>
      <c r="D332" t="s">
        <v>127</v>
      </c>
      <c r="E332" t="s">
        <v>29</v>
      </c>
    </row>
    <row r="333" spans="1:6" x14ac:dyDescent="0.25">
      <c r="A333" t="s">
        <v>16</v>
      </c>
      <c r="B333" s="13">
        <v>42135</v>
      </c>
      <c r="C333" t="s">
        <v>34</v>
      </c>
      <c r="D333" t="s">
        <v>128</v>
      </c>
      <c r="E333" t="s">
        <v>24</v>
      </c>
      <c r="F333" s="96">
        <v>0.75</v>
      </c>
    </row>
    <row r="334" spans="1:6" x14ac:dyDescent="0.25">
      <c r="A334" t="s">
        <v>16</v>
      </c>
      <c r="B334" s="13">
        <v>42135</v>
      </c>
      <c r="C334" t="s">
        <v>34</v>
      </c>
      <c r="D334" t="s">
        <v>129</v>
      </c>
      <c r="E334" t="s">
        <v>25</v>
      </c>
      <c r="F334" s="96">
        <v>0.76500000000000001</v>
      </c>
    </row>
    <row r="335" spans="1:6" x14ac:dyDescent="0.25">
      <c r="A335" t="s">
        <v>16</v>
      </c>
      <c r="B335" s="13">
        <v>42135</v>
      </c>
      <c r="C335" t="s">
        <v>34</v>
      </c>
      <c r="D335" t="s">
        <v>130</v>
      </c>
      <c r="E335" t="s">
        <v>26</v>
      </c>
      <c r="F335" s="97">
        <v>8750</v>
      </c>
    </row>
    <row r="336" spans="1:6" x14ac:dyDescent="0.25">
      <c r="A336" t="s">
        <v>16</v>
      </c>
      <c r="B336" s="13">
        <v>42135</v>
      </c>
      <c r="C336" t="s">
        <v>34</v>
      </c>
      <c r="D336" t="s">
        <v>131</v>
      </c>
      <c r="E336" t="s">
        <v>27</v>
      </c>
      <c r="F336" s="96">
        <v>0.77</v>
      </c>
    </row>
    <row r="337" spans="1:6" x14ac:dyDescent="0.25">
      <c r="A337" t="s">
        <v>16</v>
      </c>
      <c r="B337" s="13">
        <v>42135</v>
      </c>
      <c r="C337" t="s">
        <v>34</v>
      </c>
      <c r="D337" t="s">
        <v>132</v>
      </c>
      <c r="E337" t="s">
        <v>28</v>
      </c>
      <c r="F337" s="95">
        <v>0.42</v>
      </c>
    </row>
    <row r="338" spans="1:6" x14ac:dyDescent="0.25">
      <c r="A338" t="s">
        <v>16</v>
      </c>
      <c r="B338" s="13">
        <v>42135</v>
      </c>
      <c r="C338" t="s">
        <v>30</v>
      </c>
      <c r="D338" t="s">
        <v>127</v>
      </c>
      <c r="E338" t="s">
        <v>30</v>
      </c>
    </row>
    <row r="339" spans="1:6" x14ac:dyDescent="0.25">
      <c r="A339" t="s">
        <v>16</v>
      </c>
      <c r="B339" s="13">
        <v>42135</v>
      </c>
      <c r="C339" t="s">
        <v>30</v>
      </c>
      <c r="D339" t="s">
        <v>128</v>
      </c>
      <c r="E339" t="s">
        <v>24</v>
      </c>
      <c r="F339" s="96">
        <v>0.55000000000000004</v>
      </c>
    </row>
    <row r="340" spans="1:6" x14ac:dyDescent="0.25">
      <c r="A340" t="s">
        <v>16</v>
      </c>
      <c r="B340" s="13">
        <v>42135</v>
      </c>
      <c r="C340" t="s">
        <v>30</v>
      </c>
      <c r="D340" t="s">
        <v>129</v>
      </c>
      <c r="E340" t="s">
        <v>25</v>
      </c>
      <c r="F340" s="96">
        <v>0.6</v>
      </c>
    </row>
    <row r="341" spans="1:6" x14ac:dyDescent="0.25">
      <c r="A341" t="s">
        <v>16</v>
      </c>
      <c r="B341" s="13">
        <v>42135</v>
      </c>
      <c r="C341" t="s">
        <v>30</v>
      </c>
      <c r="D341" t="s">
        <v>130</v>
      </c>
      <c r="E341" t="s">
        <v>26</v>
      </c>
      <c r="F341" s="107">
        <v>4150</v>
      </c>
    </row>
    <row r="342" spans="1:6" x14ac:dyDescent="0.25">
      <c r="A342" t="s">
        <v>16</v>
      </c>
      <c r="B342" s="13">
        <v>42135</v>
      </c>
      <c r="C342" t="s">
        <v>30</v>
      </c>
      <c r="D342" t="s">
        <v>131</v>
      </c>
      <c r="E342" t="s">
        <v>27</v>
      </c>
      <c r="F342" s="96">
        <v>0.54</v>
      </c>
    </row>
    <row r="343" spans="1:6" x14ac:dyDescent="0.25">
      <c r="A343" t="s">
        <v>16</v>
      </c>
      <c r="B343" s="13">
        <v>42135</v>
      </c>
      <c r="C343" t="s">
        <v>30</v>
      </c>
      <c r="D343" t="s">
        <v>132</v>
      </c>
      <c r="E343" t="s">
        <v>28</v>
      </c>
      <c r="F343" s="95">
        <v>0.39</v>
      </c>
    </row>
    <row r="344" spans="1:6" x14ac:dyDescent="0.25">
      <c r="A344" t="s">
        <v>21</v>
      </c>
      <c r="B344" s="13">
        <v>42145</v>
      </c>
      <c r="C344" t="s">
        <v>23</v>
      </c>
      <c r="D344" t="s">
        <v>127</v>
      </c>
      <c r="E344" t="s">
        <v>23</v>
      </c>
    </row>
    <row r="345" spans="1:6" x14ac:dyDescent="0.25">
      <c r="A345" t="s">
        <v>21</v>
      </c>
      <c r="B345" s="13">
        <v>42145</v>
      </c>
      <c r="C345" t="s">
        <v>23</v>
      </c>
      <c r="D345" t="s">
        <v>128</v>
      </c>
      <c r="E345" t="s">
        <v>24</v>
      </c>
      <c r="F345" s="99">
        <v>0.8</v>
      </c>
    </row>
    <row r="346" spans="1:6" x14ac:dyDescent="0.25">
      <c r="A346" t="s">
        <v>21</v>
      </c>
      <c r="B346" s="13">
        <v>42145</v>
      </c>
      <c r="C346" t="s">
        <v>23</v>
      </c>
      <c r="D346" t="s">
        <v>129</v>
      </c>
      <c r="E346" t="s">
        <v>25</v>
      </c>
      <c r="F346" s="99">
        <v>0.78</v>
      </c>
    </row>
    <row r="347" spans="1:6" x14ac:dyDescent="0.25">
      <c r="A347" t="s">
        <v>21</v>
      </c>
      <c r="B347" s="13">
        <v>42145</v>
      </c>
      <c r="C347" t="s">
        <v>23</v>
      </c>
      <c r="D347" t="s">
        <v>130</v>
      </c>
      <c r="E347" t="s">
        <v>26</v>
      </c>
      <c r="F347" s="100">
        <v>6500</v>
      </c>
    </row>
    <row r="348" spans="1:6" x14ac:dyDescent="0.25">
      <c r="A348" t="s">
        <v>21</v>
      </c>
      <c r="B348" s="13">
        <v>42145</v>
      </c>
      <c r="C348" t="s">
        <v>23</v>
      </c>
      <c r="D348" t="s">
        <v>131</v>
      </c>
      <c r="E348" t="s">
        <v>27</v>
      </c>
      <c r="F348" s="99">
        <v>0.7</v>
      </c>
    </row>
    <row r="349" spans="1:6" x14ac:dyDescent="0.25">
      <c r="A349" t="s">
        <v>21</v>
      </c>
      <c r="B349" s="13">
        <v>42145</v>
      </c>
      <c r="C349" t="s">
        <v>23</v>
      </c>
      <c r="D349" t="s">
        <v>132</v>
      </c>
      <c r="E349" t="s">
        <v>28</v>
      </c>
      <c r="F349" s="101">
        <v>0.62</v>
      </c>
    </row>
    <row r="350" spans="1:6" x14ac:dyDescent="0.25">
      <c r="A350" t="s">
        <v>21</v>
      </c>
      <c r="B350" s="13">
        <v>42145</v>
      </c>
      <c r="C350" t="s">
        <v>34</v>
      </c>
      <c r="D350" t="s">
        <v>127</v>
      </c>
      <c r="E350" t="s">
        <v>29</v>
      </c>
      <c r="F350" s="101"/>
    </row>
    <row r="351" spans="1:6" x14ac:dyDescent="0.25">
      <c r="A351" t="s">
        <v>21</v>
      </c>
      <c r="B351" s="13">
        <v>42145</v>
      </c>
      <c r="C351" t="s">
        <v>34</v>
      </c>
      <c r="D351" t="s">
        <v>128</v>
      </c>
      <c r="E351" t="s">
        <v>24</v>
      </c>
      <c r="F351" s="99">
        <v>0.78</v>
      </c>
    </row>
    <row r="352" spans="1:6" x14ac:dyDescent="0.25">
      <c r="A352" t="s">
        <v>21</v>
      </c>
      <c r="B352" s="13">
        <v>42145</v>
      </c>
      <c r="C352" t="s">
        <v>34</v>
      </c>
      <c r="D352" t="s">
        <v>129</v>
      </c>
      <c r="E352" t="s">
        <v>25</v>
      </c>
      <c r="F352" s="99">
        <v>0.78</v>
      </c>
    </row>
    <row r="353" spans="1:6" x14ac:dyDescent="0.25">
      <c r="A353" t="s">
        <v>21</v>
      </c>
      <c r="B353" s="13">
        <v>42145</v>
      </c>
      <c r="C353" t="s">
        <v>34</v>
      </c>
      <c r="D353" t="s">
        <v>130</v>
      </c>
      <c r="E353" t="s">
        <v>26</v>
      </c>
      <c r="F353" s="100">
        <v>8300</v>
      </c>
    </row>
    <row r="354" spans="1:6" x14ac:dyDescent="0.25">
      <c r="A354" t="s">
        <v>21</v>
      </c>
      <c r="B354" s="13">
        <v>42145</v>
      </c>
      <c r="C354" t="s">
        <v>34</v>
      </c>
      <c r="D354" t="s">
        <v>131</v>
      </c>
      <c r="E354" t="s">
        <v>27</v>
      </c>
      <c r="F354" s="99">
        <v>0.8</v>
      </c>
    </row>
    <row r="355" spans="1:6" x14ac:dyDescent="0.25">
      <c r="A355" t="s">
        <v>21</v>
      </c>
      <c r="B355" s="13">
        <v>42145</v>
      </c>
      <c r="C355" t="s">
        <v>34</v>
      </c>
      <c r="D355" t="s">
        <v>132</v>
      </c>
      <c r="E355" t="s">
        <v>28</v>
      </c>
      <c r="F355" s="101">
        <v>0.65</v>
      </c>
    </row>
    <row r="356" spans="1:6" x14ac:dyDescent="0.25">
      <c r="A356" t="s">
        <v>21</v>
      </c>
      <c r="B356" s="13">
        <v>42145</v>
      </c>
      <c r="C356" t="s">
        <v>30</v>
      </c>
      <c r="D356" t="s">
        <v>127</v>
      </c>
      <c r="E356" t="s">
        <v>30</v>
      </c>
      <c r="F356" s="101"/>
    </row>
    <row r="357" spans="1:6" x14ac:dyDescent="0.25">
      <c r="A357" t="s">
        <v>21</v>
      </c>
      <c r="B357" s="13">
        <v>42145</v>
      </c>
      <c r="C357" t="s">
        <v>30</v>
      </c>
      <c r="D357" t="s">
        <v>128</v>
      </c>
      <c r="E357" t="s">
        <v>24</v>
      </c>
      <c r="F357" s="99">
        <v>0.68</v>
      </c>
    </row>
    <row r="358" spans="1:6" x14ac:dyDescent="0.25">
      <c r="A358" t="s">
        <v>21</v>
      </c>
      <c r="B358" s="13">
        <v>42145</v>
      </c>
      <c r="C358" t="s">
        <v>30</v>
      </c>
      <c r="D358" t="s">
        <v>129</v>
      </c>
      <c r="E358" t="s">
        <v>25</v>
      </c>
      <c r="F358" s="99">
        <v>0.61</v>
      </c>
    </row>
    <row r="359" spans="1:6" x14ac:dyDescent="0.25">
      <c r="A359" t="s">
        <v>21</v>
      </c>
      <c r="B359" s="13">
        <v>42145</v>
      </c>
      <c r="C359" t="s">
        <v>30</v>
      </c>
      <c r="D359" t="s">
        <v>130</v>
      </c>
      <c r="E359" t="s">
        <v>26</v>
      </c>
      <c r="F359" s="108">
        <v>4000</v>
      </c>
    </row>
    <row r="360" spans="1:6" x14ac:dyDescent="0.25">
      <c r="A360" t="s">
        <v>21</v>
      </c>
      <c r="B360" s="13">
        <v>42145</v>
      </c>
      <c r="C360" t="s">
        <v>30</v>
      </c>
      <c r="D360" t="s">
        <v>131</v>
      </c>
      <c r="E360" t="s">
        <v>27</v>
      </c>
      <c r="F360" s="99">
        <v>0.5</v>
      </c>
    </row>
    <row r="361" spans="1:6" x14ac:dyDescent="0.25">
      <c r="A361" t="s">
        <v>21</v>
      </c>
      <c r="B361" s="13">
        <v>42145</v>
      </c>
      <c r="C361" t="s">
        <v>30</v>
      </c>
      <c r="D361" t="s">
        <v>132</v>
      </c>
      <c r="E361" t="s">
        <v>28</v>
      </c>
      <c r="F361" s="101">
        <v>0.53</v>
      </c>
    </row>
    <row r="362" spans="1:6" x14ac:dyDescent="0.25">
      <c r="A362" t="s">
        <v>18</v>
      </c>
      <c r="B362" s="13">
        <v>42165</v>
      </c>
      <c r="C362" t="s">
        <v>23</v>
      </c>
      <c r="D362" t="s">
        <v>127</v>
      </c>
      <c r="E362" t="s">
        <v>23</v>
      </c>
    </row>
    <row r="363" spans="1:6" x14ac:dyDescent="0.25">
      <c r="A363" t="s">
        <v>18</v>
      </c>
      <c r="B363" s="13">
        <v>42165</v>
      </c>
      <c r="C363" t="s">
        <v>23</v>
      </c>
      <c r="D363" t="s">
        <v>128</v>
      </c>
      <c r="E363" t="s">
        <v>24</v>
      </c>
      <c r="F363" s="96">
        <v>0.81</v>
      </c>
    </row>
    <row r="364" spans="1:6" x14ac:dyDescent="0.25">
      <c r="A364" t="s">
        <v>18</v>
      </c>
      <c r="B364" s="13">
        <v>42165</v>
      </c>
      <c r="C364" t="s">
        <v>23</v>
      </c>
      <c r="D364" t="s">
        <v>129</v>
      </c>
      <c r="E364" t="s">
        <v>25</v>
      </c>
      <c r="F364" s="96">
        <v>0.75</v>
      </c>
    </row>
    <row r="365" spans="1:6" x14ac:dyDescent="0.25">
      <c r="A365" t="s">
        <v>18</v>
      </c>
      <c r="B365" s="13">
        <v>42165</v>
      </c>
      <c r="C365" t="s">
        <v>23</v>
      </c>
      <c r="D365" t="s">
        <v>130</v>
      </c>
      <c r="E365" t="s">
        <v>26</v>
      </c>
      <c r="F365" s="97">
        <v>7200</v>
      </c>
    </row>
    <row r="366" spans="1:6" x14ac:dyDescent="0.25">
      <c r="A366" t="s">
        <v>18</v>
      </c>
      <c r="B366" s="13">
        <v>42165</v>
      </c>
      <c r="C366" t="s">
        <v>23</v>
      </c>
      <c r="D366" t="s">
        <v>131</v>
      </c>
      <c r="E366" t="s">
        <v>27</v>
      </c>
      <c r="F366" s="96">
        <v>0.73</v>
      </c>
    </row>
    <row r="367" spans="1:6" x14ac:dyDescent="0.25">
      <c r="A367" t="s">
        <v>18</v>
      </c>
      <c r="B367" s="13">
        <v>42165</v>
      </c>
      <c r="C367" t="s">
        <v>23</v>
      </c>
      <c r="D367" t="s">
        <v>132</v>
      </c>
      <c r="E367" t="s">
        <v>28</v>
      </c>
      <c r="F367" s="95">
        <v>0.7</v>
      </c>
    </row>
    <row r="368" spans="1:6" x14ac:dyDescent="0.25">
      <c r="A368" t="s">
        <v>18</v>
      </c>
      <c r="B368" s="13">
        <v>42165</v>
      </c>
      <c r="C368" t="s">
        <v>34</v>
      </c>
      <c r="D368" t="s">
        <v>127</v>
      </c>
      <c r="E368" t="s">
        <v>29</v>
      </c>
    </row>
    <row r="369" spans="1:6" x14ac:dyDescent="0.25">
      <c r="A369" t="s">
        <v>18</v>
      </c>
      <c r="B369" s="13">
        <v>42165</v>
      </c>
      <c r="C369" t="s">
        <v>34</v>
      </c>
      <c r="D369" t="s">
        <v>128</v>
      </c>
      <c r="E369" t="s">
        <v>24</v>
      </c>
      <c r="F369" s="96">
        <v>0.83</v>
      </c>
    </row>
    <row r="370" spans="1:6" x14ac:dyDescent="0.25">
      <c r="A370" t="s">
        <v>18</v>
      </c>
      <c r="B370" s="13">
        <v>42165</v>
      </c>
      <c r="C370" t="s">
        <v>34</v>
      </c>
      <c r="D370" t="s">
        <v>129</v>
      </c>
      <c r="E370" t="s">
        <v>25</v>
      </c>
      <c r="F370" s="96">
        <v>0.84</v>
      </c>
    </row>
    <row r="371" spans="1:6" x14ac:dyDescent="0.25">
      <c r="A371" t="s">
        <v>18</v>
      </c>
      <c r="B371" s="13">
        <v>42165</v>
      </c>
      <c r="C371" t="s">
        <v>34</v>
      </c>
      <c r="D371" t="s">
        <v>130</v>
      </c>
      <c r="E371" t="s">
        <v>26</v>
      </c>
      <c r="F371" s="97">
        <v>9500</v>
      </c>
    </row>
    <row r="372" spans="1:6" x14ac:dyDescent="0.25">
      <c r="A372" t="s">
        <v>18</v>
      </c>
      <c r="B372" s="13">
        <v>42165</v>
      </c>
      <c r="C372" t="s">
        <v>34</v>
      </c>
      <c r="D372" t="s">
        <v>131</v>
      </c>
      <c r="E372" t="s">
        <v>27</v>
      </c>
      <c r="F372" s="96">
        <v>0.79</v>
      </c>
    </row>
    <row r="373" spans="1:6" x14ac:dyDescent="0.25">
      <c r="A373" t="s">
        <v>18</v>
      </c>
      <c r="B373" s="13">
        <v>42165</v>
      </c>
      <c r="C373" t="s">
        <v>34</v>
      </c>
      <c r="D373" t="s">
        <v>132</v>
      </c>
      <c r="E373" t="s">
        <v>28</v>
      </c>
      <c r="F373" s="96">
        <v>0.7</v>
      </c>
    </row>
    <row r="374" spans="1:6" x14ac:dyDescent="0.25">
      <c r="A374" t="s">
        <v>18</v>
      </c>
      <c r="B374" s="13">
        <v>42165</v>
      </c>
      <c r="C374" t="s">
        <v>30</v>
      </c>
      <c r="D374" t="s">
        <v>127</v>
      </c>
      <c r="E374" t="s">
        <v>30</v>
      </c>
    </row>
    <row r="375" spans="1:6" x14ac:dyDescent="0.25">
      <c r="A375" t="s">
        <v>18</v>
      </c>
      <c r="B375" s="13">
        <v>42165</v>
      </c>
      <c r="C375" t="s">
        <v>30</v>
      </c>
      <c r="D375" t="s">
        <v>128</v>
      </c>
      <c r="E375" t="s">
        <v>24</v>
      </c>
      <c r="F375" s="96">
        <v>0.75</v>
      </c>
    </row>
    <row r="376" spans="1:6" x14ac:dyDescent="0.25">
      <c r="A376" t="s">
        <v>18</v>
      </c>
      <c r="B376" s="13">
        <v>42165</v>
      </c>
      <c r="C376" t="s">
        <v>30</v>
      </c>
      <c r="D376" t="s">
        <v>129</v>
      </c>
      <c r="E376" t="s">
        <v>25</v>
      </c>
      <c r="F376" s="96">
        <v>0.75</v>
      </c>
    </row>
    <row r="377" spans="1:6" x14ac:dyDescent="0.25">
      <c r="A377" t="s">
        <v>18</v>
      </c>
      <c r="B377" s="13">
        <v>42165</v>
      </c>
      <c r="C377" t="s">
        <v>30</v>
      </c>
      <c r="D377" t="s">
        <v>130</v>
      </c>
      <c r="E377" t="s">
        <v>26</v>
      </c>
      <c r="F377" s="107">
        <v>3500</v>
      </c>
    </row>
    <row r="378" spans="1:6" x14ac:dyDescent="0.25">
      <c r="A378" t="s">
        <v>18</v>
      </c>
      <c r="B378" s="13">
        <v>42165</v>
      </c>
      <c r="C378" t="s">
        <v>30</v>
      </c>
      <c r="D378" t="s">
        <v>131</v>
      </c>
      <c r="E378" t="s">
        <v>27</v>
      </c>
      <c r="F378" s="96">
        <v>0.79</v>
      </c>
    </row>
    <row r="379" spans="1:6" x14ac:dyDescent="0.25">
      <c r="A379" t="s">
        <v>18</v>
      </c>
      <c r="B379" s="13">
        <v>42165</v>
      </c>
      <c r="C379" t="s">
        <v>30</v>
      </c>
      <c r="D379" t="s">
        <v>132</v>
      </c>
      <c r="E379" t="s">
        <v>28</v>
      </c>
      <c r="F379" s="95">
        <v>0.69</v>
      </c>
    </row>
    <row r="380" spans="1:6" x14ac:dyDescent="0.25">
      <c r="A380" t="s">
        <v>14</v>
      </c>
      <c r="B380" s="13">
        <v>42170</v>
      </c>
      <c r="C380" t="s">
        <v>23</v>
      </c>
      <c r="D380" t="s">
        <v>127</v>
      </c>
      <c r="E380" t="s">
        <v>23</v>
      </c>
    </row>
    <row r="381" spans="1:6" x14ac:dyDescent="0.25">
      <c r="A381" t="s">
        <v>14</v>
      </c>
      <c r="B381" s="13">
        <v>42170</v>
      </c>
      <c r="C381" t="s">
        <v>23</v>
      </c>
      <c r="D381" t="s">
        <v>128</v>
      </c>
      <c r="E381" t="s">
        <v>24</v>
      </c>
      <c r="F381" s="99">
        <v>0.67</v>
      </c>
    </row>
    <row r="382" spans="1:6" x14ac:dyDescent="0.25">
      <c r="A382" t="s">
        <v>14</v>
      </c>
      <c r="B382" s="13">
        <v>42170</v>
      </c>
      <c r="C382" t="s">
        <v>23</v>
      </c>
      <c r="D382" t="s">
        <v>129</v>
      </c>
      <c r="E382" t="s">
        <v>25</v>
      </c>
      <c r="F382" s="99">
        <v>0.68</v>
      </c>
    </row>
    <row r="383" spans="1:6" x14ac:dyDescent="0.25">
      <c r="A383" t="s">
        <v>14</v>
      </c>
      <c r="B383" s="13">
        <v>42170</v>
      </c>
      <c r="C383" t="s">
        <v>23</v>
      </c>
      <c r="D383" t="s">
        <v>130</v>
      </c>
      <c r="E383" t="s">
        <v>26</v>
      </c>
      <c r="F383" s="100">
        <v>6000</v>
      </c>
    </row>
    <row r="384" spans="1:6" x14ac:dyDescent="0.25">
      <c r="A384" t="s">
        <v>14</v>
      </c>
      <c r="B384" s="13">
        <v>42170</v>
      </c>
      <c r="C384" t="s">
        <v>23</v>
      </c>
      <c r="D384" t="s">
        <v>131</v>
      </c>
      <c r="E384" t="s">
        <v>27</v>
      </c>
      <c r="F384" s="99">
        <v>0.72</v>
      </c>
    </row>
    <row r="385" spans="1:6" x14ac:dyDescent="0.25">
      <c r="A385" t="s">
        <v>14</v>
      </c>
      <c r="B385" s="13">
        <v>42170</v>
      </c>
      <c r="C385" t="s">
        <v>23</v>
      </c>
      <c r="D385" t="s">
        <v>132</v>
      </c>
      <c r="E385" t="s">
        <v>28</v>
      </c>
      <c r="F385" s="101">
        <v>0.7</v>
      </c>
    </row>
    <row r="386" spans="1:6" x14ac:dyDescent="0.25">
      <c r="A386" t="s">
        <v>14</v>
      </c>
      <c r="B386" s="13">
        <v>42170</v>
      </c>
      <c r="C386" t="s">
        <v>34</v>
      </c>
      <c r="D386" t="s">
        <v>127</v>
      </c>
      <c r="E386" t="s">
        <v>29</v>
      </c>
      <c r="F386" s="101"/>
    </row>
    <row r="387" spans="1:6" x14ac:dyDescent="0.25">
      <c r="A387" t="s">
        <v>14</v>
      </c>
      <c r="B387" s="13">
        <v>42170</v>
      </c>
      <c r="C387" t="s">
        <v>34</v>
      </c>
      <c r="D387" t="s">
        <v>128</v>
      </c>
      <c r="E387" t="s">
        <v>24</v>
      </c>
      <c r="F387" s="99">
        <v>0.7</v>
      </c>
    </row>
    <row r="388" spans="1:6" x14ac:dyDescent="0.25">
      <c r="A388" t="s">
        <v>14</v>
      </c>
      <c r="B388" s="13">
        <v>42170</v>
      </c>
      <c r="C388" t="s">
        <v>34</v>
      </c>
      <c r="D388" t="s">
        <v>129</v>
      </c>
      <c r="E388" t="s">
        <v>25</v>
      </c>
      <c r="F388" s="99">
        <v>0.7</v>
      </c>
    </row>
    <row r="389" spans="1:6" x14ac:dyDescent="0.25">
      <c r="A389" t="s">
        <v>14</v>
      </c>
      <c r="B389" s="13">
        <v>42170</v>
      </c>
      <c r="C389" t="s">
        <v>34</v>
      </c>
      <c r="D389" t="s">
        <v>130</v>
      </c>
      <c r="E389" t="s">
        <v>26</v>
      </c>
      <c r="F389" s="100">
        <v>7300</v>
      </c>
    </row>
    <row r="390" spans="1:6" x14ac:dyDescent="0.25">
      <c r="A390" t="s">
        <v>14</v>
      </c>
      <c r="B390" s="13">
        <v>42170</v>
      </c>
      <c r="C390" t="s">
        <v>34</v>
      </c>
      <c r="D390" t="s">
        <v>131</v>
      </c>
      <c r="E390" t="s">
        <v>27</v>
      </c>
      <c r="F390" s="99">
        <v>0.72</v>
      </c>
    </row>
    <row r="391" spans="1:6" x14ac:dyDescent="0.25">
      <c r="A391" t="s">
        <v>14</v>
      </c>
      <c r="B391" s="13">
        <v>42170</v>
      </c>
      <c r="C391" t="s">
        <v>34</v>
      </c>
      <c r="D391" t="s">
        <v>132</v>
      </c>
      <c r="E391" t="s">
        <v>28</v>
      </c>
      <c r="F391" s="101">
        <v>0.7</v>
      </c>
    </row>
    <row r="392" spans="1:6" x14ac:dyDescent="0.25">
      <c r="A392" t="s">
        <v>14</v>
      </c>
      <c r="B392" s="13">
        <v>42170</v>
      </c>
      <c r="C392" t="s">
        <v>30</v>
      </c>
      <c r="D392" t="s">
        <v>127</v>
      </c>
      <c r="E392" t="s">
        <v>30</v>
      </c>
      <c r="F392" s="101"/>
    </row>
    <row r="393" spans="1:6" x14ac:dyDescent="0.25">
      <c r="A393" t="s">
        <v>14</v>
      </c>
      <c r="B393" s="13">
        <v>42170</v>
      </c>
      <c r="C393" t="s">
        <v>30</v>
      </c>
      <c r="D393" t="s">
        <v>128</v>
      </c>
      <c r="E393" t="s">
        <v>24</v>
      </c>
      <c r="F393" s="99">
        <v>0.61</v>
      </c>
    </row>
    <row r="394" spans="1:6" x14ac:dyDescent="0.25">
      <c r="A394" t="s">
        <v>14</v>
      </c>
      <c r="B394" s="13">
        <v>42170</v>
      </c>
      <c r="C394" t="s">
        <v>30</v>
      </c>
      <c r="D394" t="s">
        <v>129</v>
      </c>
      <c r="E394" t="s">
        <v>25</v>
      </c>
      <c r="F394" s="99">
        <v>0.59</v>
      </c>
    </row>
    <row r="395" spans="1:6" x14ac:dyDescent="0.25">
      <c r="A395" t="s">
        <v>14</v>
      </c>
      <c r="B395" s="13">
        <v>42170</v>
      </c>
      <c r="C395" t="s">
        <v>30</v>
      </c>
      <c r="D395" t="s">
        <v>130</v>
      </c>
      <c r="E395" t="s">
        <v>26</v>
      </c>
      <c r="F395" s="108">
        <v>3000</v>
      </c>
    </row>
    <row r="396" spans="1:6" x14ac:dyDescent="0.25">
      <c r="A396" t="s">
        <v>14</v>
      </c>
      <c r="B396" s="13">
        <v>42170</v>
      </c>
      <c r="C396" t="s">
        <v>30</v>
      </c>
      <c r="D396" t="s">
        <v>131</v>
      </c>
      <c r="E396" t="s">
        <v>27</v>
      </c>
      <c r="F396" s="99">
        <v>0.37</v>
      </c>
    </row>
    <row r="397" spans="1:6" x14ac:dyDescent="0.25">
      <c r="A397" t="s">
        <v>14</v>
      </c>
      <c r="B397" s="13">
        <v>42170</v>
      </c>
      <c r="C397" t="s">
        <v>30</v>
      </c>
      <c r="D397" t="s">
        <v>132</v>
      </c>
      <c r="E397" t="s">
        <v>28</v>
      </c>
      <c r="F397" s="101">
        <v>0.38</v>
      </c>
    </row>
    <row r="398" spans="1:6" x14ac:dyDescent="0.25">
      <c r="A398" t="s">
        <v>3</v>
      </c>
      <c r="B398" s="13">
        <v>42175</v>
      </c>
      <c r="C398" t="s">
        <v>23</v>
      </c>
      <c r="D398" t="s">
        <v>127</v>
      </c>
      <c r="E398" t="s">
        <v>23</v>
      </c>
    </row>
    <row r="399" spans="1:6" x14ac:dyDescent="0.25">
      <c r="A399" t="s">
        <v>3</v>
      </c>
      <c r="B399" s="13">
        <v>42175</v>
      </c>
      <c r="C399" t="s">
        <v>23</v>
      </c>
      <c r="D399" t="s">
        <v>128</v>
      </c>
      <c r="E399" t="s">
        <v>24</v>
      </c>
      <c r="F399" s="96">
        <v>0.73</v>
      </c>
    </row>
    <row r="400" spans="1:6" x14ac:dyDescent="0.25">
      <c r="A400" t="s">
        <v>3</v>
      </c>
      <c r="B400" s="13">
        <v>42175</v>
      </c>
      <c r="C400" t="s">
        <v>23</v>
      </c>
      <c r="D400" t="s">
        <v>129</v>
      </c>
      <c r="E400" t="s">
        <v>25</v>
      </c>
      <c r="F400" s="96">
        <v>0.73</v>
      </c>
    </row>
    <row r="401" spans="1:6" x14ac:dyDescent="0.25">
      <c r="A401" t="s">
        <v>3</v>
      </c>
      <c r="B401" s="13">
        <v>42175</v>
      </c>
      <c r="C401" t="s">
        <v>23</v>
      </c>
      <c r="D401" t="s">
        <v>130</v>
      </c>
      <c r="E401" t="s">
        <v>26</v>
      </c>
      <c r="F401" s="97">
        <v>6350</v>
      </c>
    </row>
    <row r="402" spans="1:6" x14ac:dyDescent="0.25">
      <c r="A402" t="s">
        <v>3</v>
      </c>
      <c r="B402" s="13">
        <v>42175</v>
      </c>
      <c r="C402" t="s">
        <v>23</v>
      </c>
      <c r="D402" t="s">
        <v>131</v>
      </c>
      <c r="E402" t="s">
        <v>27</v>
      </c>
      <c r="F402" s="96">
        <v>0.62</v>
      </c>
    </row>
    <row r="403" spans="1:6" x14ac:dyDescent="0.25">
      <c r="A403" t="s">
        <v>3</v>
      </c>
      <c r="B403" s="13">
        <v>42175</v>
      </c>
      <c r="C403" t="s">
        <v>23</v>
      </c>
      <c r="D403" t="s">
        <v>132</v>
      </c>
      <c r="E403" t="s">
        <v>28</v>
      </c>
      <c r="F403" s="95">
        <v>0.53</v>
      </c>
    </row>
    <row r="404" spans="1:6" x14ac:dyDescent="0.25">
      <c r="A404" t="s">
        <v>3</v>
      </c>
      <c r="B404" s="13">
        <v>42175</v>
      </c>
      <c r="C404" t="s">
        <v>34</v>
      </c>
      <c r="D404" t="s">
        <v>127</v>
      </c>
      <c r="E404" t="s">
        <v>29</v>
      </c>
    </row>
    <row r="405" spans="1:6" x14ac:dyDescent="0.25">
      <c r="A405" t="s">
        <v>3</v>
      </c>
      <c r="B405" s="13">
        <v>42175</v>
      </c>
      <c r="C405" t="s">
        <v>34</v>
      </c>
      <c r="D405" t="s">
        <v>128</v>
      </c>
      <c r="E405" t="s">
        <v>24</v>
      </c>
      <c r="F405" s="96">
        <v>0.81</v>
      </c>
    </row>
    <row r="406" spans="1:6" x14ac:dyDescent="0.25">
      <c r="A406" t="s">
        <v>3</v>
      </c>
      <c r="B406" s="13">
        <v>42175</v>
      </c>
      <c r="C406" t="s">
        <v>34</v>
      </c>
      <c r="D406" t="s">
        <v>129</v>
      </c>
      <c r="E406" t="s">
        <v>25</v>
      </c>
      <c r="F406" s="96">
        <v>0.81</v>
      </c>
    </row>
    <row r="407" spans="1:6" x14ac:dyDescent="0.25">
      <c r="A407" t="s">
        <v>3</v>
      </c>
      <c r="B407" s="13">
        <v>42175</v>
      </c>
      <c r="C407" t="s">
        <v>34</v>
      </c>
      <c r="D407" t="s">
        <v>130</v>
      </c>
      <c r="E407" t="s">
        <v>26</v>
      </c>
      <c r="F407" s="97">
        <v>8800</v>
      </c>
    </row>
    <row r="408" spans="1:6" x14ac:dyDescent="0.25">
      <c r="A408" t="s">
        <v>3</v>
      </c>
      <c r="B408" s="13">
        <v>42175</v>
      </c>
      <c r="C408" t="s">
        <v>34</v>
      </c>
      <c r="D408" t="s">
        <v>131</v>
      </c>
      <c r="E408" t="s">
        <v>27</v>
      </c>
      <c r="F408" s="96">
        <v>0.64</v>
      </c>
    </row>
    <row r="409" spans="1:6" x14ac:dyDescent="0.25">
      <c r="A409" t="s">
        <v>3</v>
      </c>
      <c r="B409" s="13">
        <v>42175</v>
      </c>
      <c r="C409" t="s">
        <v>34</v>
      </c>
      <c r="D409" t="s">
        <v>132</v>
      </c>
      <c r="E409" t="s">
        <v>28</v>
      </c>
      <c r="F409" s="95">
        <v>0.65</v>
      </c>
    </row>
    <row r="410" spans="1:6" x14ac:dyDescent="0.25">
      <c r="A410" t="s">
        <v>3</v>
      </c>
      <c r="B410" s="13">
        <v>42175</v>
      </c>
      <c r="C410" t="s">
        <v>30</v>
      </c>
      <c r="D410" t="s">
        <v>127</v>
      </c>
      <c r="E410" t="s">
        <v>30</v>
      </c>
    </row>
    <row r="411" spans="1:6" x14ac:dyDescent="0.25">
      <c r="A411" t="s">
        <v>3</v>
      </c>
      <c r="B411" s="13">
        <v>42175</v>
      </c>
      <c r="C411" t="s">
        <v>30</v>
      </c>
      <c r="D411" t="s">
        <v>128</v>
      </c>
      <c r="E411" t="s">
        <v>24</v>
      </c>
      <c r="F411" s="96">
        <v>0.66</v>
      </c>
    </row>
    <row r="412" spans="1:6" x14ac:dyDescent="0.25">
      <c r="A412" t="s">
        <v>3</v>
      </c>
      <c r="B412" s="13">
        <v>42175</v>
      </c>
      <c r="C412" t="s">
        <v>30</v>
      </c>
      <c r="D412" t="s">
        <v>129</v>
      </c>
      <c r="E412" t="s">
        <v>25</v>
      </c>
      <c r="F412" s="96">
        <v>0.65</v>
      </c>
    </row>
    <row r="413" spans="1:6" x14ac:dyDescent="0.25">
      <c r="A413" t="s">
        <v>3</v>
      </c>
      <c r="B413" s="13">
        <v>42175</v>
      </c>
      <c r="C413" t="s">
        <v>30</v>
      </c>
      <c r="D413" t="s">
        <v>130</v>
      </c>
      <c r="E413" t="s">
        <v>26</v>
      </c>
      <c r="F413" s="107">
        <v>3100</v>
      </c>
    </row>
    <row r="414" spans="1:6" x14ac:dyDescent="0.25">
      <c r="A414" t="s">
        <v>3</v>
      </c>
      <c r="B414" s="13">
        <v>42175</v>
      </c>
      <c r="C414" t="s">
        <v>30</v>
      </c>
      <c r="D414" t="s">
        <v>131</v>
      </c>
      <c r="E414" t="s">
        <v>27</v>
      </c>
      <c r="F414" s="96">
        <v>0.56000000000000005</v>
      </c>
    </row>
    <row r="415" spans="1:6" x14ac:dyDescent="0.25">
      <c r="A415" t="s">
        <v>3</v>
      </c>
      <c r="B415" s="13">
        <v>42175</v>
      </c>
      <c r="C415" t="s">
        <v>30</v>
      </c>
      <c r="D415" t="s">
        <v>132</v>
      </c>
      <c r="E415" t="s">
        <v>28</v>
      </c>
      <c r="F415" s="95">
        <v>0.65</v>
      </c>
    </row>
    <row r="416" spans="1:6" x14ac:dyDescent="0.25">
      <c r="A416" t="s">
        <v>17</v>
      </c>
      <c r="B416" s="13">
        <v>42180</v>
      </c>
      <c r="C416" t="s">
        <v>23</v>
      </c>
      <c r="D416" t="s">
        <v>127</v>
      </c>
      <c r="E416" t="s">
        <v>23</v>
      </c>
    </row>
    <row r="417" spans="1:6" x14ac:dyDescent="0.25">
      <c r="A417" t="s">
        <v>17</v>
      </c>
      <c r="B417" s="13">
        <v>42180</v>
      </c>
      <c r="C417" t="s">
        <v>23</v>
      </c>
      <c r="D417" t="s">
        <v>128</v>
      </c>
      <c r="E417" t="s">
        <v>24</v>
      </c>
      <c r="F417" s="96">
        <v>0.75</v>
      </c>
    </row>
    <row r="418" spans="1:6" x14ac:dyDescent="0.25">
      <c r="A418" t="s">
        <v>17</v>
      </c>
      <c r="B418" s="13">
        <v>42180</v>
      </c>
      <c r="C418" t="s">
        <v>23</v>
      </c>
      <c r="D418" t="s">
        <v>129</v>
      </c>
      <c r="E418" t="s">
        <v>25</v>
      </c>
      <c r="F418" s="96">
        <v>0.72</v>
      </c>
    </row>
    <row r="419" spans="1:6" x14ac:dyDescent="0.25">
      <c r="A419" t="s">
        <v>17</v>
      </c>
      <c r="B419" s="13">
        <v>42180</v>
      </c>
      <c r="C419" t="s">
        <v>23</v>
      </c>
      <c r="D419" t="s">
        <v>130</v>
      </c>
      <c r="E419" t="s">
        <v>26</v>
      </c>
      <c r="F419" s="97">
        <v>6700</v>
      </c>
    </row>
    <row r="420" spans="1:6" x14ac:dyDescent="0.25">
      <c r="A420" t="s">
        <v>17</v>
      </c>
      <c r="B420" s="13">
        <v>42180</v>
      </c>
      <c r="C420" t="s">
        <v>23</v>
      </c>
      <c r="D420" t="s">
        <v>131</v>
      </c>
      <c r="E420" t="s">
        <v>27</v>
      </c>
      <c r="F420" s="96">
        <v>0.67</v>
      </c>
    </row>
    <row r="421" spans="1:6" x14ac:dyDescent="0.25">
      <c r="A421" t="s">
        <v>17</v>
      </c>
      <c r="B421" s="13">
        <v>42180</v>
      </c>
      <c r="C421" t="s">
        <v>23</v>
      </c>
      <c r="D421" t="s">
        <v>132</v>
      </c>
      <c r="E421" t="s">
        <v>28</v>
      </c>
      <c r="F421" s="96">
        <v>0.59</v>
      </c>
    </row>
    <row r="422" spans="1:6" x14ac:dyDescent="0.25">
      <c r="A422" t="s">
        <v>17</v>
      </c>
      <c r="B422" s="13">
        <v>42180</v>
      </c>
      <c r="C422" t="s">
        <v>34</v>
      </c>
      <c r="D422" t="s">
        <v>127</v>
      </c>
      <c r="E422" t="s">
        <v>29</v>
      </c>
      <c r="F422" s="98"/>
    </row>
    <row r="423" spans="1:6" x14ac:dyDescent="0.25">
      <c r="A423" t="s">
        <v>17</v>
      </c>
      <c r="B423" s="13">
        <v>42180</v>
      </c>
      <c r="C423" t="s">
        <v>34</v>
      </c>
      <c r="D423" t="s">
        <v>128</v>
      </c>
      <c r="E423" t="s">
        <v>24</v>
      </c>
      <c r="F423" s="96">
        <v>0.77</v>
      </c>
    </row>
    <row r="424" spans="1:6" x14ac:dyDescent="0.25">
      <c r="A424" t="s">
        <v>17</v>
      </c>
      <c r="B424" s="13">
        <v>42180</v>
      </c>
      <c r="C424" t="s">
        <v>34</v>
      </c>
      <c r="D424" t="s">
        <v>129</v>
      </c>
      <c r="E424" t="s">
        <v>25</v>
      </c>
      <c r="F424" s="96">
        <v>0.78</v>
      </c>
    </row>
    <row r="425" spans="1:6" x14ac:dyDescent="0.25">
      <c r="A425" t="s">
        <v>17</v>
      </c>
      <c r="B425" s="13">
        <v>42180</v>
      </c>
      <c r="C425" t="s">
        <v>34</v>
      </c>
      <c r="D425" t="s">
        <v>130</v>
      </c>
      <c r="E425" t="s">
        <v>26</v>
      </c>
      <c r="F425" s="97">
        <v>9100</v>
      </c>
    </row>
    <row r="426" spans="1:6" x14ac:dyDescent="0.25">
      <c r="A426" t="s">
        <v>17</v>
      </c>
      <c r="B426" s="13">
        <v>42180</v>
      </c>
      <c r="C426" t="s">
        <v>34</v>
      </c>
      <c r="D426" t="s">
        <v>131</v>
      </c>
      <c r="E426" t="s">
        <v>27</v>
      </c>
      <c r="F426" s="96">
        <v>0.7</v>
      </c>
    </row>
    <row r="427" spans="1:6" x14ac:dyDescent="0.25">
      <c r="A427" t="s">
        <v>17</v>
      </c>
      <c r="B427" s="13">
        <v>42180</v>
      </c>
      <c r="C427" t="s">
        <v>34</v>
      </c>
      <c r="D427" t="s">
        <v>132</v>
      </c>
      <c r="E427" t="s">
        <v>28</v>
      </c>
      <c r="F427" s="96">
        <v>0.55000000000000004</v>
      </c>
    </row>
    <row r="428" spans="1:6" x14ac:dyDescent="0.25">
      <c r="A428" t="s">
        <v>17</v>
      </c>
      <c r="B428" s="13">
        <v>42180</v>
      </c>
      <c r="C428" t="s">
        <v>30</v>
      </c>
      <c r="D428" t="s">
        <v>127</v>
      </c>
      <c r="E428" t="s">
        <v>30</v>
      </c>
      <c r="F428" s="98"/>
    </row>
    <row r="429" spans="1:6" x14ac:dyDescent="0.25">
      <c r="A429" t="s">
        <v>17</v>
      </c>
      <c r="B429" s="13">
        <v>42180</v>
      </c>
      <c r="C429" t="s">
        <v>30</v>
      </c>
      <c r="D429" t="s">
        <v>128</v>
      </c>
      <c r="E429" t="s">
        <v>24</v>
      </c>
      <c r="F429" s="96">
        <v>0.66</v>
      </c>
    </row>
    <row r="430" spans="1:6" x14ac:dyDescent="0.25">
      <c r="A430" t="s">
        <v>17</v>
      </c>
      <c r="B430" s="13">
        <v>42180</v>
      </c>
      <c r="C430" t="s">
        <v>30</v>
      </c>
      <c r="D430" t="s">
        <v>129</v>
      </c>
      <c r="E430" t="s">
        <v>25</v>
      </c>
      <c r="F430" s="96">
        <v>0.62</v>
      </c>
    </row>
    <row r="431" spans="1:6" x14ac:dyDescent="0.25">
      <c r="A431" t="s">
        <v>17</v>
      </c>
      <c r="B431" s="13">
        <v>42180</v>
      </c>
      <c r="C431" t="s">
        <v>30</v>
      </c>
      <c r="D431" t="s">
        <v>130</v>
      </c>
      <c r="E431" t="s">
        <v>26</v>
      </c>
      <c r="F431" s="97">
        <v>3000</v>
      </c>
    </row>
    <row r="432" spans="1:6" x14ac:dyDescent="0.25">
      <c r="A432" t="s">
        <v>17</v>
      </c>
      <c r="B432" s="13">
        <v>42180</v>
      </c>
      <c r="C432" t="s">
        <v>30</v>
      </c>
      <c r="D432" t="s">
        <v>131</v>
      </c>
      <c r="E432" t="s">
        <v>27</v>
      </c>
      <c r="F432" s="96">
        <v>0.55000000000000004</v>
      </c>
    </row>
    <row r="433" spans="1:6" x14ac:dyDescent="0.25">
      <c r="A433" t="s">
        <v>17</v>
      </c>
      <c r="B433" s="13">
        <v>42180</v>
      </c>
      <c r="C433" t="s">
        <v>30</v>
      </c>
      <c r="D433" t="s">
        <v>132</v>
      </c>
      <c r="E433" t="s">
        <v>28</v>
      </c>
      <c r="F433" s="96">
        <v>0.5</v>
      </c>
    </row>
    <row r="434" spans="1:6" x14ac:dyDescent="0.25">
      <c r="A434" t="s">
        <v>19</v>
      </c>
      <c r="B434" s="13">
        <v>42212</v>
      </c>
      <c r="C434" t="s">
        <v>23</v>
      </c>
      <c r="D434" t="s">
        <v>127</v>
      </c>
      <c r="E434" t="s">
        <v>23</v>
      </c>
    </row>
    <row r="435" spans="1:6" x14ac:dyDescent="0.25">
      <c r="A435" t="s">
        <v>19</v>
      </c>
      <c r="B435" s="13">
        <v>42212</v>
      </c>
      <c r="C435" t="s">
        <v>23</v>
      </c>
      <c r="D435" t="s">
        <v>128</v>
      </c>
      <c r="E435" t="s">
        <v>24</v>
      </c>
      <c r="F435" s="96">
        <v>0.73</v>
      </c>
    </row>
    <row r="436" spans="1:6" x14ac:dyDescent="0.25">
      <c r="A436" t="s">
        <v>19</v>
      </c>
      <c r="B436" s="13">
        <v>42212</v>
      </c>
      <c r="C436" t="s">
        <v>23</v>
      </c>
      <c r="D436" t="s">
        <v>129</v>
      </c>
      <c r="E436" t="s">
        <v>25</v>
      </c>
      <c r="F436" s="96">
        <v>0.72</v>
      </c>
    </row>
    <row r="437" spans="1:6" x14ac:dyDescent="0.25">
      <c r="A437" t="s">
        <v>19</v>
      </c>
      <c r="B437" s="13">
        <v>42212</v>
      </c>
      <c r="C437" t="s">
        <v>23</v>
      </c>
      <c r="D437" t="s">
        <v>130</v>
      </c>
      <c r="E437" t="s">
        <v>26</v>
      </c>
      <c r="F437" s="97">
        <v>5700</v>
      </c>
    </row>
    <row r="438" spans="1:6" x14ac:dyDescent="0.25">
      <c r="A438" t="s">
        <v>19</v>
      </c>
      <c r="B438" s="13">
        <v>42212</v>
      </c>
      <c r="C438" t="s">
        <v>23</v>
      </c>
      <c r="D438" t="s">
        <v>131</v>
      </c>
      <c r="E438" t="s">
        <v>27</v>
      </c>
      <c r="F438" s="96">
        <v>0.67</v>
      </c>
    </row>
    <row r="439" spans="1:6" x14ac:dyDescent="0.25">
      <c r="A439" t="s">
        <v>19</v>
      </c>
      <c r="B439" s="13">
        <v>42212</v>
      </c>
      <c r="C439" t="s">
        <v>23</v>
      </c>
      <c r="D439" t="s">
        <v>132</v>
      </c>
      <c r="E439" t="s">
        <v>28</v>
      </c>
      <c r="F439" s="95">
        <v>0.53</v>
      </c>
    </row>
    <row r="440" spans="1:6" x14ac:dyDescent="0.25">
      <c r="A440" t="s">
        <v>19</v>
      </c>
      <c r="B440" s="13">
        <v>42212</v>
      </c>
      <c r="C440" t="s">
        <v>34</v>
      </c>
      <c r="D440" t="s">
        <v>127</v>
      </c>
      <c r="E440" t="s">
        <v>29</v>
      </c>
    </row>
    <row r="441" spans="1:6" x14ac:dyDescent="0.25">
      <c r="A441" t="s">
        <v>19</v>
      </c>
      <c r="B441" s="13">
        <v>42212</v>
      </c>
      <c r="C441" t="s">
        <v>34</v>
      </c>
      <c r="D441" t="s">
        <v>128</v>
      </c>
      <c r="E441" t="s">
        <v>24</v>
      </c>
      <c r="F441" s="96">
        <v>0.77</v>
      </c>
    </row>
    <row r="442" spans="1:6" x14ac:dyDescent="0.25">
      <c r="A442" t="s">
        <v>19</v>
      </c>
      <c r="B442" s="13">
        <v>42212</v>
      </c>
      <c r="C442" t="s">
        <v>34</v>
      </c>
      <c r="D442" t="s">
        <v>129</v>
      </c>
      <c r="E442" t="s">
        <v>25</v>
      </c>
      <c r="F442" s="96">
        <v>0.75</v>
      </c>
    </row>
    <row r="443" spans="1:6" x14ac:dyDescent="0.25">
      <c r="A443" t="s">
        <v>19</v>
      </c>
      <c r="B443" s="13">
        <v>42212</v>
      </c>
      <c r="C443" t="s">
        <v>34</v>
      </c>
      <c r="D443" t="s">
        <v>130</v>
      </c>
      <c r="E443" t="s">
        <v>26</v>
      </c>
      <c r="F443" s="97">
        <v>8500</v>
      </c>
    </row>
    <row r="444" spans="1:6" x14ac:dyDescent="0.25">
      <c r="A444" t="s">
        <v>19</v>
      </c>
      <c r="B444" s="13">
        <v>42212</v>
      </c>
      <c r="C444" t="s">
        <v>34</v>
      </c>
      <c r="D444" t="s">
        <v>131</v>
      </c>
      <c r="E444" t="s">
        <v>27</v>
      </c>
      <c r="F444" s="96">
        <v>0.68</v>
      </c>
    </row>
    <row r="445" spans="1:6" x14ac:dyDescent="0.25">
      <c r="A445" t="s">
        <v>19</v>
      </c>
      <c r="B445" s="13">
        <v>42212</v>
      </c>
      <c r="C445" t="s">
        <v>34</v>
      </c>
      <c r="D445" t="s">
        <v>132</v>
      </c>
      <c r="E445" t="s">
        <v>28</v>
      </c>
      <c r="F445" s="95">
        <v>0.55000000000000004</v>
      </c>
    </row>
    <row r="446" spans="1:6" x14ac:dyDescent="0.25">
      <c r="A446" t="s">
        <v>19</v>
      </c>
      <c r="B446" s="13">
        <v>42212</v>
      </c>
      <c r="C446" t="s">
        <v>30</v>
      </c>
      <c r="D446" t="s">
        <v>127</v>
      </c>
      <c r="E446" t="s">
        <v>30</v>
      </c>
    </row>
    <row r="447" spans="1:6" x14ac:dyDescent="0.25">
      <c r="A447" t="s">
        <v>19</v>
      </c>
      <c r="B447" s="13">
        <v>42212</v>
      </c>
      <c r="C447" t="s">
        <v>30</v>
      </c>
      <c r="D447" t="s">
        <v>128</v>
      </c>
      <c r="E447" t="s">
        <v>24</v>
      </c>
      <c r="F447" s="96">
        <v>0.67</v>
      </c>
    </row>
    <row r="448" spans="1:6" x14ac:dyDescent="0.25">
      <c r="A448" t="s">
        <v>19</v>
      </c>
      <c r="B448" s="13">
        <v>42212</v>
      </c>
      <c r="C448" t="s">
        <v>30</v>
      </c>
      <c r="D448" t="s">
        <v>129</v>
      </c>
      <c r="E448" t="s">
        <v>25</v>
      </c>
      <c r="F448" s="95">
        <v>0.6</v>
      </c>
    </row>
    <row r="449" spans="1:6" x14ac:dyDescent="0.25">
      <c r="A449" t="s">
        <v>19</v>
      </c>
      <c r="B449" s="13">
        <v>42212</v>
      </c>
      <c r="C449" t="s">
        <v>30</v>
      </c>
      <c r="D449" t="s">
        <v>130</v>
      </c>
      <c r="E449" t="s">
        <v>26</v>
      </c>
      <c r="F449" s="97">
        <v>2300</v>
      </c>
    </row>
    <row r="450" spans="1:6" x14ac:dyDescent="0.25">
      <c r="A450" t="s">
        <v>19</v>
      </c>
      <c r="B450" s="13">
        <v>42212</v>
      </c>
      <c r="C450" t="s">
        <v>30</v>
      </c>
      <c r="D450" t="s">
        <v>131</v>
      </c>
      <c r="E450" t="s">
        <v>27</v>
      </c>
      <c r="F450" s="96">
        <v>0.78</v>
      </c>
    </row>
    <row r="451" spans="1:6" x14ac:dyDescent="0.25">
      <c r="A451" t="s">
        <v>19</v>
      </c>
      <c r="B451" s="13">
        <v>42212</v>
      </c>
      <c r="C451" t="s">
        <v>30</v>
      </c>
      <c r="D451" t="s">
        <v>132</v>
      </c>
      <c r="E451" t="s">
        <v>28</v>
      </c>
      <c r="F451" s="95">
        <v>0.8</v>
      </c>
    </row>
  </sheetData>
  <autoFilter ref="A1:F451" xr:uid="{00000000-0009-0000-0000-000005000000}">
    <sortState xmlns:xlrd2="http://schemas.microsoft.com/office/spreadsheetml/2017/richdata2" ref="A2:F451">
      <sortCondition ref="B2:B451"/>
      <sortCondition ref="C2:C451"/>
      <sortCondition ref="D2:D451"/>
    </sortState>
  </autoFilter>
  <conditionalFormatting sqref="F260 F266 F272 F264 F212 F218 F236:F238 F308:F310 F344 F146 F262 F268:F270 F240:F248 F254:F258 F152:F200 F312:F320 F323:F326 F290">
    <cfRule type="cellIs" dxfId="4" priority="5" operator="lessThan">
      <formula>0</formula>
    </cfRule>
  </conditionalFormatting>
  <conditionalFormatting sqref="F271 F265 F259">
    <cfRule type="cellIs" dxfId="3" priority="4" operator="lessThan">
      <formula>0</formula>
    </cfRule>
  </conditionalFormatting>
  <conditionalFormatting sqref="F144:F145">
    <cfRule type="cellIs" dxfId="2" priority="3" operator="lessThan">
      <formula>0</formula>
    </cfRule>
  </conditionalFormatting>
  <conditionalFormatting sqref="F261">
    <cfRule type="cellIs" dxfId="1" priority="2" operator="lessThan">
      <formula>0</formula>
    </cfRule>
  </conditionalFormatting>
  <conditionalFormatting sqref="F267">
    <cfRule type="cellIs" dxfId="0" priority="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K41"/>
  <sheetViews>
    <sheetView topLeftCell="H6" workbookViewId="0">
      <selection activeCell="AH11" sqref="AH11"/>
    </sheetView>
  </sheetViews>
  <sheetFormatPr defaultRowHeight="15" x14ac:dyDescent="0.25"/>
  <cols>
    <col min="3" max="3" width="23.140625" customWidth="1"/>
    <col min="7" max="7" width="37.5703125" bestFit="1" customWidth="1"/>
    <col min="11" max="11" width="18.85546875" customWidth="1"/>
    <col min="12" max="12" width="10.140625" customWidth="1"/>
    <col min="13" max="14" width="11.28515625" bestFit="1" customWidth="1"/>
    <col min="16" max="16" width="46.28515625" bestFit="1" customWidth="1"/>
    <col min="19" max="19" width="8.7109375" customWidth="1"/>
    <col min="20" max="20" width="9.140625" customWidth="1"/>
    <col min="22" max="22" width="20.7109375" bestFit="1" customWidth="1"/>
    <col min="23" max="23" width="7" customWidth="1"/>
    <col min="24" max="24" width="8.5703125" bestFit="1" customWidth="1"/>
    <col min="25" max="25" width="3" bestFit="1" customWidth="1"/>
    <col min="26" max="26" width="2" bestFit="1" customWidth="1"/>
    <col min="27" max="28" width="3" bestFit="1" customWidth="1"/>
    <col min="29" max="29" width="3.140625" customWidth="1"/>
    <col min="30" max="30" width="2.5703125" customWidth="1"/>
    <col min="31" max="31" width="2.85546875" customWidth="1"/>
    <col min="32" max="32" width="8.5703125" bestFit="1" customWidth="1"/>
    <col min="33" max="33" width="4.28515625" customWidth="1"/>
    <col min="34" max="36" width="1.7109375" customWidth="1"/>
  </cols>
  <sheetData>
    <row r="1" spans="1:37" x14ac:dyDescent="0.25">
      <c r="A1" s="256"/>
      <c r="B1" s="256"/>
      <c r="C1" s="256"/>
      <c r="D1" s="256"/>
      <c r="E1" s="256"/>
      <c r="F1" s="256"/>
      <c r="G1" s="256"/>
    </row>
    <row r="2" spans="1:37" x14ac:dyDescent="0.25">
      <c r="A2" t="s">
        <v>23</v>
      </c>
      <c r="C2" t="s">
        <v>33</v>
      </c>
      <c r="D2">
        <v>42000</v>
      </c>
    </row>
    <row r="3" spans="1:37" ht="31.5" x14ac:dyDescent="0.25">
      <c r="A3" t="s">
        <v>34</v>
      </c>
      <c r="C3" t="s">
        <v>42</v>
      </c>
      <c r="D3">
        <v>42005</v>
      </c>
      <c r="P3" s="10" t="s">
        <v>104</v>
      </c>
    </row>
    <row r="4" spans="1:37" ht="31.5" x14ac:dyDescent="0.25">
      <c r="A4" t="s">
        <v>30</v>
      </c>
      <c r="C4" t="s">
        <v>43</v>
      </c>
      <c r="D4">
        <v>42015</v>
      </c>
      <c r="G4" s="10" t="s">
        <v>104</v>
      </c>
      <c r="H4" s="6"/>
      <c r="I4" s="6"/>
      <c r="P4" s="10" t="s">
        <v>105</v>
      </c>
    </row>
    <row r="5" spans="1:37" ht="32.25" thickBot="1" x14ac:dyDescent="0.3">
      <c r="C5" t="s">
        <v>44</v>
      </c>
      <c r="D5">
        <v>42020</v>
      </c>
      <c r="G5" s="10" t="s">
        <v>105</v>
      </c>
      <c r="P5" s="8" t="s">
        <v>81</v>
      </c>
    </row>
    <row r="6" spans="1:37" ht="32.25" customHeight="1" thickBot="1" x14ac:dyDescent="0.3">
      <c r="C6" t="s">
        <v>45</v>
      </c>
      <c r="D6">
        <v>42175</v>
      </c>
      <c r="G6" s="8" t="s">
        <v>81</v>
      </c>
      <c r="P6" s="9" t="s">
        <v>31</v>
      </c>
      <c r="S6" s="257" t="s">
        <v>111</v>
      </c>
      <c r="T6" s="258"/>
      <c r="W6" s="259" t="s">
        <v>112</v>
      </c>
      <c r="X6" s="260"/>
      <c r="Y6" s="260"/>
      <c r="Z6" s="260"/>
      <c r="AA6" s="260"/>
      <c r="AB6" s="260"/>
      <c r="AC6" s="260"/>
      <c r="AD6" s="260"/>
      <c r="AE6" s="260"/>
      <c r="AF6" s="260"/>
      <c r="AG6" s="260"/>
      <c r="AH6" s="260"/>
      <c r="AI6" s="260"/>
      <c r="AJ6" s="261"/>
    </row>
    <row r="7" spans="1:37" ht="16.5" thickBot="1" x14ac:dyDescent="0.3">
      <c r="C7" t="s">
        <v>46</v>
      </c>
      <c r="D7">
        <v>42030</v>
      </c>
      <c r="G7" s="9" t="s">
        <v>31</v>
      </c>
      <c r="P7" s="9" t="s">
        <v>32</v>
      </c>
      <c r="R7" t="s">
        <v>124</v>
      </c>
      <c r="S7" s="76">
        <f>VLOOKUP(Graph!L3,Worksheet!$C$2:$D$26,2,FALSE)</f>
        <v>42000</v>
      </c>
      <c r="T7" s="69">
        <f>IF(Graph!L2="Adult",1,IF(Graph!L2="dislocated Worker",2,(IF(Graph!L2="youth",3,"error"))))</f>
        <v>1</v>
      </c>
      <c r="U7" s="11" t="s">
        <v>126</v>
      </c>
      <c r="W7" s="262"/>
      <c r="X7" s="263"/>
      <c r="Y7" s="263"/>
      <c r="Z7" s="263"/>
      <c r="AA7" s="263"/>
      <c r="AB7" s="263"/>
      <c r="AC7" s="263"/>
      <c r="AD7" s="263"/>
      <c r="AE7" s="263"/>
      <c r="AF7" s="263"/>
      <c r="AG7" s="263"/>
      <c r="AH7" s="263"/>
      <c r="AI7" s="263"/>
      <c r="AJ7" s="264"/>
    </row>
    <row r="8" spans="1:37" ht="15.75" x14ac:dyDescent="0.25">
      <c r="C8" t="s">
        <v>47</v>
      </c>
      <c r="D8">
        <v>42095</v>
      </c>
      <c r="G8" s="9" t="s">
        <v>32</v>
      </c>
      <c r="P8" s="8"/>
      <c r="R8" t="s">
        <v>125</v>
      </c>
      <c r="S8" s="76">
        <f>VLOOKUP(Graph!L4,Worksheet!$C$2:$D$26,2,FALSE)</f>
        <v>42000</v>
      </c>
      <c r="T8" s="69"/>
      <c r="U8" s="11"/>
      <c r="W8" s="65">
        <f>VLOOKUP('LWDA Detail'!B2,Worksheet!$C$2:$D$26,2,FALSE)</f>
        <v>42060</v>
      </c>
      <c r="X8" s="15">
        <v>1</v>
      </c>
      <c r="Y8" s="15">
        <v>67</v>
      </c>
      <c r="Z8" s="15"/>
      <c r="AA8" s="15"/>
      <c r="AB8" s="15"/>
      <c r="AC8" s="15"/>
      <c r="AD8" s="15"/>
      <c r="AE8" s="15"/>
      <c r="AF8" s="15"/>
      <c r="AG8" s="15"/>
      <c r="AH8" s="15"/>
      <c r="AI8" s="15"/>
      <c r="AJ8" s="66"/>
      <c r="AK8" s="11"/>
    </row>
    <row r="9" spans="1:37" ht="15.75" x14ac:dyDescent="0.25">
      <c r="C9" t="s">
        <v>48</v>
      </c>
      <c r="D9">
        <v>42035</v>
      </c>
      <c r="G9" s="8"/>
      <c r="M9" s="1" t="s">
        <v>40</v>
      </c>
      <c r="N9" t="s">
        <v>39</v>
      </c>
      <c r="P9" s="8"/>
      <c r="R9" t="s">
        <v>123</v>
      </c>
      <c r="S9" s="76">
        <v>67</v>
      </c>
      <c r="T9" s="69"/>
      <c r="U9" s="11"/>
      <c r="W9" s="76">
        <f>VLOOKUP('LWDA Detail'!B3,Worksheet!$C$2:$D$26,2,FALSE)</f>
        <v>42000</v>
      </c>
      <c r="X9" s="11">
        <v>2</v>
      </c>
      <c r="Y9" s="11">
        <v>68</v>
      </c>
      <c r="Z9" s="11"/>
      <c r="AA9" s="11"/>
      <c r="AB9" s="11"/>
      <c r="AC9" s="11"/>
      <c r="AD9" s="11"/>
      <c r="AE9" s="11"/>
      <c r="AF9" s="11"/>
      <c r="AG9" s="11"/>
      <c r="AH9" s="11"/>
      <c r="AI9" s="11"/>
      <c r="AJ9" s="69"/>
      <c r="AK9" s="11"/>
    </row>
    <row r="10" spans="1:37" ht="15.75" x14ac:dyDescent="0.25">
      <c r="C10" t="s">
        <v>49</v>
      </c>
      <c r="D10">
        <v>42055</v>
      </c>
      <c r="G10" s="8"/>
      <c r="K10" s="269" t="str">
        <f>Graph!B23</f>
        <v>Employment Rate 
(2nd Quarter)</v>
      </c>
      <c r="L10" t="str">
        <f>Graph!$L$3</f>
        <v>Statewide</v>
      </c>
      <c r="M10" s="3">
        <f>IF(Graph!D9="baseline",0,Graph!D9)</f>
        <v>0.73</v>
      </c>
      <c r="N10" s="3">
        <f>IF(Graph!C9="baseline",0,Graph!C9)</f>
        <v>0.77600000000000002</v>
      </c>
      <c r="R10" t="s">
        <v>123</v>
      </c>
      <c r="S10" s="76">
        <v>67</v>
      </c>
      <c r="T10" s="69"/>
      <c r="U10" s="11"/>
      <c r="W10" s="76"/>
      <c r="X10" s="11"/>
      <c r="Y10" s="11"/>
      <c r="Z10" s="11"/>
      <c r="AA10" s="11"/>
      <c r="AB10" s="11"/>
      <c r="AC10" s="11"/>
      <c r="AD10" s="11"/>
      <c r="AE10" s="11"/>
      <c r="AF10" s="11" t="s">
        <v>71</v>
      </c>
      <c r="AG10" s="11">
        <f>IF(OR('LWDA Detail'!P30&lt;0.9,'LWDA Detail'!P32&lt;0.9,'LWDA Detail'!P34&lt;0.9,'LWDA Detail'!P36&lt;0.9,'LWDA Detail'!P38&lt;0.9),1,0)</f>
        <v>1</v>
      </c>
      <c r="AH10" s="11"/>
      <c r="AI10" s="11"/>
      <c r="AJ10" s="69"/>
      <c r="AK10" s="11"/>
    </row>
    <row r="11" spans="1:37" ht="31.5" x14ac:dyDescent="0.25">
      <c r="C11" t="s">
        <v>50</v>
      </c>
      <c r="D11">
        <v>42060</v>
      </c>
      <c r="K11" s="269"/>
      <c r="L11" t="str">
        <f>Graph!$L$4</f>
        <v>Statewide</v>
      </c>
      <c r="M11" s="4">
        <f>IF(Graph!D23="Baseline",0,Graph!D23)</f>
        <v>0.73</v>
      </c>
      <c r="N11" s="4">
        <f>IF(Graph!C23="Baseline",0,Graph!C23)</f>
        <v>0.77600000000000002</v>
      </c>
      <c r="P11" s="7" t="s">
        <v>106</v>
      </c>
      <c r="R11" t="s">
        <v>123</v>
      </c>
      <c r="S11" s="76">
        <v>68</v>
      </c>
      <c r="T11" s="69"/>
      <c r="U11" s="11"/>
      <c r="W11" s="76"/>
      <c r="X11" s="11">
        <v>3</v>
      </c>
      <c r="Y11" s="11">
        <v>69</v>
      </c>
      <c r="Z11" s="11"/>
      <c r="AA11" s="11"/>
      <c r="AB11" s="11"/>
      <c r="AC11" s="11"/>
      <c r="AD11" s="11"/>
      <c r="AE11" s="11"/>
      <c r="AF11" s="11" t="s">
        <v>72</v>
      </c>
      <c r="AG11" s="11">
        <f>IF(OR('LWDA Detail'!G40&lt;0.9,'LWDA Detail'!K40&lt;0.9,'LWDA Detail'!O40&lt;0.9),1,0)</f>
        <v>0</v>
      </c>
      <c r="AH11" s="11"/>
      <c r="AI11" s="11"/>
      <c r="AJ11" s="69"/>
      <c r="AK11" s="11"/>
    </row>
    <row r="12" spans="1:37" ht="31.5" x14ac:dyDescent="0.25">
      <c r="C12" t="s">
        <v>51</v>
      </c>
      <c r="D12">
        <v>42070</v>
      </c>
      <c r="G12" s="7" t="s">
        <v>106</v>
      </c>
      <c r="K12" s="269" t="str">
        <f>Graph!B25</f>
        <v>Employment Rate 
(4th Quarter)</v>
      </c>
      <c r="L12" t="str">
        <f>Graph!$L$3</f>
        <v>Statewide</v>
      </c>
      <c r="M12" s="3">
        <f>IF(Graph!D11="baseline",0,Graph!D11)</f>
        <v>0.71</v>
      </c>
      <c r="N12" s="3">
        <f>IF(Graph!C11="baseline",0,Graph!C11)</f>
        <v>0.74199999999999999</v>
      </c>
      <c r="P12" s="7" t="s">
        <v>107</v>
      </c>
      <c r="R12" t="s">
        <v>123</v>
      </c>
      <c r="S12" s="76">
        <v>68</v>
      </c>
      <c r="T12" s="69"/>
      <c r="U12" s="11"/>
      <c r="W12" s="76"/>
      <c r="X12" s="11"/>
      <c r="Y12" s="11">
        <v>70</v>
      </c>
      <c r="Z12" s="11"/>
      <c r="AA12" s="11"/>
      <c r="AB12" s="11"/>
      <c r="AC12" s="11"/>
      <c r="AD12" s="11"/>
      <c r="AE12" s="11"/>
      <c r="AF12" s="11" t="s">
        <v>70</v>
      </c>
      <c r="AG12" s="11">
        <f>IF(OR('LWDA Detail'!O30&lt;0.5,'LWDA Detail'!O32&lt;0.5,'LWDA Detail'!O34&lt;0.5,'LWDA Detail'!O36&lt;0.5,'LWDA Detail'!O38&lt;0.5),1,0)</f>
        <v>1</v>
      </c>
      <c r="AH12" s="11"/>
      <c r="AI12" s="11"/>
      <c r="AJ12" s="69"/>
      <c r="AK12" s="11"/>
    </row>
    <row r="13" spans="1:37" ht="31.5" x14ac:dyDescent="0.25">
      <c r="C13" t="s">
        <v>68</v>
      </c>
      <c r="D13">
        <v>42075</v>
      </c>
      <c r="G13" s="7" t="s">
        <v>107</v>
      </c>
      <c r="K13" s="269"/>
      <c r="L13" t="str">
        <f>Graph!$L$4</f>
        <v>Statewide</v>
      </c>
      <c r="M13" s="4">
        <f>IF(Graph!D25="Baseline",0,Graph!D25)</f>
        <v>0.71</v>
      </c>
      <c r="N13" s="4">
        <f>IF(Graph!C25="Baseline",0,Graph!C25)</f>
        <v>0.74199999999999999</v>
      </c>
      <c r="R13" t="s">
        <v>123</v>
      </c>
      <c r="S13" s="76">
        <v>69</v>
      </c>
      <c r="T13" s="69"/>
      <c r="U13" s="11"/>
      <c r="W13" s="76"/>
      <c r="X13" s="11"/>
      <c r="Y13" s="11">
        <v>71</v>
      </c>
      <c r="Z13" s="11"/>
      <c r="AA13" s="11"/>
      <c r="AB13" s="11"/>
      <c r="AC13" s="11"/>
      <c r="AD13" s="11"/>
      <c r="AE13" s="11"/>
      <c r="AF13" s="11" t="s">
        <v>73</v>
      </c>
      <c r="AG13" s="11">
        <f>IF(OR('LWDA Detail'!K30&lt;0.5,'LWDA Detail'!K32&lt;0.5,'LWDA Detail'!K34&lt;0.5,'LWDA Detail'!K36&lt;0.5,'LWDA Detail'!K38&lt;0.5),1,0)</f>
        <v>0</v>
      </c>
      <c r="AH13" s="11"/>
      <c r="AI13" s="11"/>
      <c r="AJ13" s="69"/>
      <c r="AK13" s="11"/>
    </row>
    <row r="14" spans="1:37" x14ac:dyDescent="0.25">
      <c r="C14" t="s">
        <v>52</v>
      </c>
      <c r="D14">
        <v>42080</v>
      </c>
      <c r="K14" s="269" t="str">
        <f>Graph!B29</f>
        <v>Credential 
Attainment Rate</v>
      </c>
      <c r="L14" t="str">
        <f>Graph!$L$3</f>
        <v>Statewide</v>
      </c>
      <c r="M14" s="5">
        <f>IF(Graph!D15="baseline",0,Graph!D15)</f>
        <v>0.67</v>
      </c>
      <c r="N14" s="5">
        <f>IF(Graph!C15="baseline",0,Graph!C15)</f>
        <v>0.67800000000000005</v>
      </c>
      <c r="R14" t="s">
        <v>123</v>
      </c>
      <c r="S14" s="76">
        <v>69</v>
      </c>
      <c r="T14" s="69"/>
      <c r="U14" s="11"/>
      <c r="W14" s="76"/>
      <c r="X14" s="11"/>
      <c r="Y14" s="11"/>
      <c r="Z14" s="11"/>
      <c r="AA14" s="11"/>
      <c r="AB14" s="11"/>
      <c r="AC14" s="11"/>
      <c r="AD14" s="11"/>
      <c r="AE14" s="11"/>
      <c r="AF14" s="11" t="s">
        <v>74</v>
      </c>
      <c r="AG14" s="11">
        <f>IF(OR('LWDA Detail'!G30&lt;0.5,'LWDA Detail'!G32&lt;0.5,'LWDA Detail'!G34&lt;0.5,'LWDA Detail'!G36&lt;0.5,'LWDA Detail'!G38&lt;0.5),1,0)</f>
        <v>0</v>
      </c>
      <c r="AH14" s="11"/>
      <c r="AI14" s="11"/>
      <c r="AJ14" s="69"/>
      <c r="AK14" s="11"/>
    </row>
    <row r="15" spans="1:37" ht="15.75" x14ac:dyDescent="0.25">
      <c r="C15" t="s">
        <v>53</v>
      </c>
      <c r="D15">
        <v>42125</v>
      </c>
      <c r="G15" s="7"/>
      <c r="K15" s="269"/>
      <c r="L15" t="str">
        <f>Graph!$L$4</f>
        <v>Statewide</v>
      </c>
      <c r="M15" s="5">
        <f>IF(Graph!D29="baseline",0,Graph!D29)</f>
        <v>0.67</v>
      </c>
      <c r="N15" s="5">
        <f>IF(Graph!C29="baseline",0,Graph!C29)</f>
        <v>0.67800000000000005</v>
      </c>
      <c r="R15" t="s">
        <v>123</v>
      </c>
      <c r="S15" s="76">
        <v>70</v>
      </c>
      <c r="T15" s="69"/>
      <c r="U15" s="11"/>
      <c r="W15" s="76"/>
      <c r="X15" s="11"/>
      <c r="Y15" s="11"/>
      <c r="Z15" s="11"/>
      <c r="AA15" s="11"/>
      <c r="AB15" s="11"/>
      <c r="AC15" s="11"/>
      <c r="AD15" s="11"/>
      <c r="AE15" s="11"/>
      <c r="AF15" s="11"/>
      <c r="AG15" s="11">
        <f>SUM(AG10:AG14)</f>
        <v>2</v>
      </c>
      <c r="AH15" s="11"/>
      <c r="AI15" s="11"/>
      <c r="AJ15" s="69"/>
      <c r="AK15" s="11"/>
    </row>
    <row r="16" spans="1:37" ht="15.75" x14ac:dyDescent="0.25">
      <c r="C16" t="s">
        <v>54</v>
      </c>
      <c r="D16">
        <v>42130</v>
      </c>
      <c r="G16" s="19"/>
      <c r="K16" s="269" t="str">
        <f>Graph!B31</f>
        <v>Measurable Skill 
Gains</v>
      </c>
      <c r="L16" t="str">
        <f>Graph!$L$3</f>
        <v>Statewide</v>
      </c>
      <c r="M16" s="5">
        <f>IF(Graph!D17="baseline",0,Graph!D17)</f>
        <v>0.5</v>
      </c>
      <c r="N16" s="5">
        <f>IF(Graph!C17="baseline",0,Graph!C17)</f>
        <v>0.34699999999999998</v>
      </c>
      <c r="R16" t="s">
        <v>123</v>
      </c>
      <c r="S16" s="76">
        <v>70</v>
      </c>
      <c r="T16" s="69"/>
      <c r="U16" s="11"/>
      <c r="W16" s="76"/>
      <c r="X16" s="11" t="s">
        <v>71</v>
      </c>
      <c r="Y16" s="11">
        <f>IF(OR('LWDA Detail'!P10&lt;0.9,'LWDA Detail'!P12&lt;0.9,'LWDA Detail'!P14&lt;0.9,'LWDA Detail'!P16&lt;0.9,'LWDA Detail'!P18&lt;0.9),1,0)</f>
        <v>1</v>
      </c>
      <c r="AA16" s="80" t="s">
        <v>75</v>
      </c>
      <c r="AB16" s="11">
        <v>1</v>
      </c>
      <c r="AC16" s="11"/>
      <c r="AD16" s="11"/>
      <c r="AE16" s="11"/>
      <c r="AF16" s="11"/>
      <c r="AG16" s="11"/>
      <c r="AH16" s="11"/>
      <c r="AI16" s="11"/>
      <c r="AJ16" s="69"/>
      <c r="AK16" s="11"/>
    </row>
    <row r="17" spans="3:37" x14ac:dyDescent="0.25">
      <c r="C17" t="s">
        <v>55</v>
      </c>
      <c r="D17">
        <v>42170</v>
      </c>
      <c r="K17" s="269"/>
      <c r="L17" t="str">
        <f>Graph!$L$4</f>
        <v>Statewide</v>
      </c>
      <c r="M17" s="5">
        <f>IF(Graph!D31="baseline",0,Graph!D31)</f>
        <v>0.5</v>
      </c>
      <c r="N17" s="5">
        <f>IF(Graph!C31="baseline",0,Graph!C31)</f>
        <v>0.34699999999999998</v>
      </c>
      <c r="R17" t="s">
        <v>123</v>
      </c>
      <c r="S17" s="76">
        <v>71</v>
      </c>
      <c r="T17" s="69"/>
      <c r="U17" s="11"/>
      <c r="W17" s="76"/>
      <c r="X17" s="11" t="s">
        <v>72</v>
      </c>
      <c r="Y17" s="11">
        <f>IF(OR('LWDA Detail'!G20&lt;0.9,'LWDA Detail'!K20&lt;0.9,'LWDA Detail'!O20&lt;0.9),1,0)</f>
        <v>0</v>
      </c>
      <c r="Z17" s="11"/>
      <c r="AA17" s="11"/>
      <c r="AB17" s="11">
        <v>1</v>
      </c>
      <c r="AC17" s="11"/>
      <c r="AD17" s="11"/>
      <c r="AE17" s="11"/>
      <c r="AF17" s="11"/>
      <c r="AG17" s="11"/>
      <c r="AH17" s="11"/>
      <c r="AI17" s="11"/>
      <c r="AJ17" s="69"/>
      <c r="AK17" s="11"/>
    </row>
    <row r="18" spans="3:37" x14ac:dyDescent="0.25">
      <c r="C18" t="s">
        <v>56</v>
      </c>
      <c r="D18">
        <v>42090</v>
      </c>
      <c r="R18" t="s">
        <v>123</v>
      </c>
      <c r="S18" s="76">
        <v>71</v>
      </c>
      <c r="T18" s="69"/>
      <c r="U18" s="11"/>
      <c r="W18" s="76"/>
      <c r="X18" s="11" t="s">
        <v>70</v>
      </c>
      <c r="Y18">
        <f>IF(OR('LWDA Detail'!O10&lt;0.5,'LWDA Detail'!O12&lt;0.5,'LWDA Detail'!O14&lt;0.5,'LWDA Detail'!O16&lt;0.5,'LWDA Detail'!O18&lt;0.5),1,0)</f>
        <v>1</v>
      </c>
      <c r="AA18" s="11"/>
      <c r="AB18" s="11">
        <v>1</v>
      </c>
      <c r="AC18" s="11"/>
      <c r="AD18" s="11"/>
      <c r="AE18" s="11"/>
      <c r="AF18" s="11"/>
      <c r="AG18" s="11"/>
      <c r="AH18" s="11"/>
      <c r="AI18" s="11"/>
      <c r="AJ18" s="69"/>
      <c r="AK18" s="11"/>
    </row>
    <row r="19" spans="3:37" x14ac:dyDescent="0.25">
      <c r="C19" t="s">
        <v>57</v>
      </c>
      <c r="D19">
        <v>42135</v>
      </c>
      <c r="S19" s="76"/>
      <c r="T19" s="69"/>
      <c r="U19" s="11"/>
      <c r="W19" s="76"/>
      <c r="X19" s="11" t="s">
        <v>73</v>
      </c>
      <c r="Y19" s="11">
        <f>IF(OR('LWDA Detail'!K10&lt;0.5,'LWDA Detail'!K12&lt;0.5,'LWDA Detail'!K14&lt;0.5,'LWDA Detail'!K16&lt;0.5,'LWDA Detail'!K18&lt;0.5),1,0)</f>
        <v>0</v>
      </c>
      <c r="AA19" s="11"/>
      <c r="AB19" s="11">
        <v>1</v>
      </c>
      <c r="AC19" s="11"/>
      <c r="AD19" s="11"/>
      <c r="AE19" s="11"/>
      <c r="AF19" s="11"/>
      <c r="AG19" s="11"/>
      <c r="AH19" s="11"/>
      <c r="AI19" s="11"/>
      <c r="AJ19" s="69"/>
      <c r="AK19" s="11"/>
    </row>
    <row r="20" spans="3:37" ht="15.75" x14ac:dyDescent="0.25">
      <c r="C20" t="s">
        <v>58</v>
      </c>
      <c r="D20">
        <v>42180</v>
      </c>
      <c r="M20" s="1" t="s">
        <v>40</v>
      </c>
      <c r="N20" t="s">
        <v>39</v>
      </c>
      <c r="S20" s="77"/>
      <c r="T20" s="16"/>
      <c r="W20" s="76"/>
      <c r="X20" s="11" t="s">
        <v>74</v>
      </c>
      <c r="Y20" s="11">
        <f>IF(OR('LWDA Detail'!G10&lt;0.5,'LWDA Detail'!G12&lt;0.5,'LWDA Detail'!G14&lt;0.5,'LWDA Detail'!G16&lt;0.5,'LWDA Detail'!G18&lt;0.5),1,0)</f>
        <v>0</v>
      </c>
      <c r="AA20" s="11"/>
      <c r="AB20" s="11">
        <v>1</v>
      </c>
      <c r="AC20" s="11"/>
      <c r="AD20" s="11"/>
      <c r="AE20" s="11"/>
      <c r="AF20" s="11">
        <v>1</v>
      </c>
      <c r="AG20" s="11"/>
      <c r="AH20" s="11"/>
      <c r="AI20" s="11"/>
      <c r="AJ20" s="69">
        <v>1</v>
      </c>
      <c r="AK20" s="11"/>
    </row>
    <row r="21" spans="3:37" ht="15.75" thickBot="1" x14ac:dyDescent="0.3">
      <c r="C21" t="s">
        <v>65</v>
      </c>
      <c r="D21">
        <v>42100</v>
      </c>
      <c r="K21" s="270" t="str">
        <f>Graph!B27</f>
        <v>Median Earnings 
(2nd Quarter)</v>
      </c>
      <c r="L21" t="str">
        <f>Graph!$L$3</f>
        <v>Statewide</v>
      </c>
      <c r="M21" s="2">
        <f>IF(Graph!D13="baseline",0,Graph!D13)</f>
        <v>6250</v>
      </c>
      <c r="N21" s="2">
        <f>IF(Graph!C13="baseline",0,Graph!C13)</f>
        <v>7411.2</v>
      </c>
      <c r="S21" s="78"/>
      <c r="T21" s="79"/>
      <c r="W21" s="81"/>
      <c r="X21" s="82"/>
      <c r="Y21" s="82">
        <f>SUM(Y16:Y20)</f>
        <v>2</v>
      </c>
      <c r="Z21" s="82"/>
      <c r="AA21" s="82"/>
      <c r="AB21" s="82"/>
      <c r="AC21" s="82"/>
      <c r="AD21" s="82"/>
      <c r="AE21" s="82"/>
      <c r="AF21" s="82"/>
      <c r="AG21" s="82"/>
      <c r="AH21" s="82"/>
      <c r="AI21" s="82"/>
      <c r="AJ21" s="83"/>
      <c r="AK21" s="11"/>
    </row>
    <row r="22" spans="3:37" ht="15.75" thickBot="1" x14ac:dyDescent="0.3">
      <c r="C22" t="s">
        <v>59</v>
      </c>
      <c r="D22">
        <v>42165</v>
      </c>
      <c r="K22" s="270"/>
      <c r="L22" t="str">
        <f>Graph!$L$4</f>
        <v>Statewide</v>
      </c>
      <c r="M22" s="2">
        <f>IF(Graph!D27="baseline",0,Graph!D27)</f>
        <v>6250</v>
      </c>
      <c r="N22" s="2">
        <f>IF(Graph!C27="baseline",0,Graph!C27)</f>
        <v>7411.2</v>
      </c>
      <c r="W22" s="11"/>
      <c r="X22" s="11"/>
      <c r="Y22" s="11"/>
      <c r="Z22" s="11"/>
      <c r="AA22" s="11"/>
      <c r="AB22" s="11"/>
      <c r="AC22" s="11"/>
      <c r="AD22" s="11"/>
      <c r="AE22" s="11"/>
      <c r="AF22" s="11"/>
      <c r="AG22" s="11"/>
      <c r="AH22" s="11"/>
      <c r="AI22" s="11"/>
      <c r="AJ22" s="11"/>
      <c r="AK22" s="11"/>
    </row>
    <row r="23" spans="3:37" x14ac:dyDescent="0.25">
      <c r="C23" t="s">
        <v>19</v>
      </c>
      <c r="D23">
        <v>42212</v>
      </c>
      <c r="K23" s="256" t="s">
        <v>69</v>
      </c>
      <c r="L23" t="str">
        <f>Graph!$L$3</f>
        <v>Statewide</v>
      </c>
      <c r="M23">
        <v>0</v>
      </c>
      <c r="N23">
        <v>0</v>
      </c>
      <c r="S23" s="265" t="s">
        <v>113</v>
      </c>
      <c r="T23" s="266"/>
      <c r="W23" s="11"/>
      <c r="X23" s="11"/>
      <c r="Y23" s="11"/>
      <c r="Z23" s="11"/>
      <c r="AA23" s="11"/>
      <c r="AB23" s="11"/>
      <c r="AC23" s="11"/>
      <c r="AD23" s="11"/>
      <c r="AE23" s="11"/>
      <c r="AF23" s="11"/>
      <c r="AG23" s="11"/>
      <c r="AH23" s="11"/>
      <c r="AI23" s="11"/>
      <c r="AJ23" s="11"/>
      <c r="AK23" s="11"/>
    </row>
    <row r="24" spans="3:37" ht="15.75" thickBot="1" x14ac:dyDescent="0.3">
      <c r="C24" t="s">
        <v>60</v>
      </c>
      <c r="D24">
        <v>42110</v>
      </c>
      <c r="K24" s="256"/>
      <c r="L24" t="str">
        <f>Graph!$L$4</f>
        <v>Statewide</v>
      </c>
      <c r="M24">
        <v>0</v>
      </c>
      <c r="N24">
        <v>0</v>
      </c>
      <c r="S24" s="267"/>
      <c r="T24" s="268"/>
      <c r="U24" s="11"/>
      <c r="W24" s="11"/>
      <c r="X24" s="11"/>
      <c r="Y24" s="11"/>
      <c r="Z24" s="11"/>
      <c r="AA24" s="11"/>
      <c r="AB24" s="11"/>
      <c r="AC24" s="11"/>
      <c r="AD24" s="11"/>
      <c r="AE24" s="11"/>
      <c r="AF24" s="11"/>
      <c r="AG24" s="11"/>
      <c r="AH24" s="11"/>
      <c r="AI24" s="11"/>
      <c r="AJ24" s="11"/>
      <c r="AK24" s="11"/>
    </row>
    <row r="25" spans="3:37" x14ac:dyDescent="0.25">
      <c r="C25" t="s">
        <v>61</v>
      </c>
      <c r="D25">
        <v>42145</v>
      </c>
      <c r="S25" s="76"/>
      <c r="T25" s="69">
        <f>IF('Summary Data'!A2="Adult",1,IF('Summary Data'!A2="dislocated Worker",2,(IF('Summary Data'!A2="youth",3,"error"))))</f>
        <v>1</v>
      </c>
      <c r="U25" s="11" t="s">
        <v>41</v>
      </c>
      <c r="W25" s="11"/>
      <c r="X25" s="11"/>
      <c r="Y25" s="11"/>
      <c r="Z25" s="11"/>
      <c r="AA25" s="11"/>
      <c r="AB25" s="11"/>
      <c r="AC25" s="11"/>
      <c r="AD25" s="11"/>
      <c r="AE25" s="11"/>
      <c r="AF25" s="11"/>
      <c r="AG25" s="11"/>
      <c r="AH25" s="11"/>
      <c r="AI25" s="11"/>
      <c r="AJ25" s="11"/>
      <c r="AK25" s="11"/>
    </row>
    <row r="26" spans="3:37" ht="15.75" thickBot="1" x14ac:dyDescent="0.3">
      <c r="C26" t="s">
        <v>67</v>
      </c>
      <c r="D26">
        <v>42045</v>
      </c>
      <c r="S26" s="76"/>
      <c r="T26" s="69"/>
      <c r="U26" s="11"/>
      <c r="W26" s="11"/>
      <c r="X26" s="11"/>
      <c r="Y26" s="11"/>
      <c r="Z26" s="11"/>
      <c r="AA26" s="11"/>
      <c r="AB26" s="11"/>
      <c r="AC26" s="11"/>
      <c r="AD26" s="11"/>
      <c r="AE26" s="11"/>
      <c r="AF26" s="11"/>
      <c r="AG26" s="11"/>
      <c r="AH26" s="11"/>
      <c r="AI26" s="11"/>
      <c r="AJ26" s="11"/>
      <c r="AK26" s="11"/>
    </row>
    <row r="27" spans="3:37" ht="15.75" thickBot="1" x14ac:dyDescent="0.3">
      <c r="S27" s="76"/>
      <c r="T27" s="69"/>
      <c r="U27" s="11"/>
      <c r="V27" s="106" t="s">
        <v>122</v>
      </c>
      <c r="W27" s="11"/>
      <c r="X27" s="11"/>
      <c r="Y27" s="11"/>
      <c r="Z27" s="11"/>
      <c r="AA27" s="11"/>
      <c r="AB27" s="11"/>
      <c r="AC27" s="11"/>
      <c r="AD27" s="11"/>
      <c r="AE27" s="11"/>
      <c r="AF27" s="11"/>
      <c r="AG27" s="17"/>
      <c r="AH27" s="17"/>
      <c r="AI27" s="17"/>
      <c r="AJ27" s="11"/>
      <c r="AK27" s="11"/>
    </row>
    <row r="28" spans="3:37" x14ac:dyDescent="0.25">
      <c r="R28" t="s">
        <v>123</v>
      </c>
      <c r="S28" s="76">
        <v>67</v>
      </c>
      <c r="T28" s="69"/>
      <c r="U28" s="11"/>
      <c r="V28" s="104" t="s">
        <v>128</v>
      </c>
      <c r="W28" s="11"/>
      <c r="X28" s="11"/>
      <c r="Y28" s="11"/>
      <c r="Z28" s="11"/>
      <c r="AA28" s="11"/>
      <c r="AB28" s="11"/>
      <c r="AC28" s="11"/>
      <c r="AD28" s="11"/>
      <c r="AE28" s="11"/>
      <c r="AF28" s="11"/>
      <c r="AG28" s="17"/>
      <c r="AH28" s="17"/>
      <c r="AI28" s="17"/>
      <c r="AJ28" s="11"/>
      <c r="AK28" s="11"/>
    </row>
    <row r="29" spans="3:37" x14ac:dyDescent="0.25">
      <c r="R29" t="s">
        <v>123</v>
      </c>
      <c r="S29" s="76">
        <v>68</v>
      </c>
      <c r="T29" s="69"/>
      <c r="U29" s="11"/>
      <c r="V29" s="104" t="s">
        <v>129</v>
      </c>
      <c r="W29" s="11"/>
      <c r="X29" s="11"/>
      <c r="Y29" s="11"/>
      <c r="Z29" s="11"/>
      <c r="AA29" s="11"/>
      <c r="AB29" s="11"/>
      <c r="AC29" s="11"/>
      <c r="AD29" s="11"/>
      <c r="AE29" s="11"/>
      <c r="AF29" s="11"/>
      <c r="AG29" s="17"/>
      <c r="AH29" s="17"/>
      <c r="AI29" s="17"/>
      <c r="AJ29" s="11"/>
      <c r="AK29" s="11"/>
    </row>
    <row r="30" spans="3:37" x14ac:dyDescent="0.25">
      <c r="S30" s="76"/>
      <c r="T30" s="69"/>
      <c r="U30" s="11"/>
      <c r="V30" s="104" t="s">
        <v>130</v>
      </c>
      <c r="W30" s="11"/>
      <c r="X30" s="11"/>
      <c r="Y30" s="11"/>
      <c r="Z30" s="11"/>
      <c r="AA30" s="11"/>
      <c r="AB30" s="11"/>
      <c r="AC30" s="11"/>
      <c r="AD30" s="11"/>
      <c r="AE30" s="11"/>
      <c r="AF30" s="11"/>
      <c r="AG30" s="17"/>
      <c r="AH30" s="17"/>
      <c r="AI30" s="17"/>
      <c r="AJ30" s="11"/>
      <c r="AK30" s="11"/>
    </row>
    <row r="31" spans="3:37" x14ac:dyDescent="0.25">
      <c r="R31" t="s">
        <v>123</v>
      </c>
      <c r="S31" s="76">
        <v>69</v>
      </c>
      <c r="T31" s="69"/>
      <c r="U31" s="11"/>
      <c r="V31" s="104" t="s">
        <v>131</v>
      </c>
      <c r="W31" s="11"/>
      <c r="X31" s="11"/>
      <c r="Y31" s="11"/>
      <c r="Z31" s="11"/>
      <c r="AA31" s="11"/>
      <c r="AB31" s="11"/>
      <c r="AC31" s="11"/>
      <c r="AD31" s="11"/>
      <c r="AE31" s="11"/>
      <c r="AF31" s="11"/>
      <c r="AG31" s="17"/>
      <c r="AH31" s="17"/>
      <c r="AI31" s="17"/>
      <c r="AJ31" s="11"/>
      <c r="AK31" s="11"/>
    </row>
    <row r="32" spans="3:37" ht="15.75" thickBot="1" x14ac:dyDescent="0.3">
      <c r="S32" s="76"/>
      <c r="T32" s="69"/>
      <c r="U32" s="11"/>
      <c r="V32" s="105" t="s">
        <v>132</v>
      </c>
      <c r="W32" s="11"/>
      <c r="X32" s="11"/>
      <c r="Y32" s="11"/>
      <c r="Z32" s="11"/>
      <c r="AA32" s="11"/>
      <c r="AB32" s="11"/>
      <c r="AC32" s="11"/>
      <c r="AD32" s="11"/>
      <c r="AE32" s="11"/>
      <c r="AF32" s="11"/>
      <c r="AG32" s="17"/>
      <c r="AH32" s="17"/>
      <c r="AI32" s="17"/>
      <c r="AJ32" s="11"/>
      <c r="AK32" s="11"/>
    </row>
    <row r="33" spans="18:37" x14ac:dyDescent="0.25">
      <c r="R33" t="s">
        <v>123</v>
      </c>
      <c r="S33" s="76">
        <v>70</v>
      </c>
      <c r="T33" s="69"/>
      <c r="U33" s="11"/>
      <c r="W33" s="11"/>
      <c r="X33" s="11"/>
      <c r="Y33" s="11"/>
      <c r="Z33" s="11"/>
      <c r="AA33" s="11"/>
      <c r="AB33" s="11"/>
      <c r="AC33" s="11"/>
      <c r="AD33" s="11"/>
      <c r="AE33" s="11"/>
      <c r="AF33" s="11"/>
      <c r="AG33" s="11"/>
      <c r="AH33" s="11"/>
      <c r="AI33" s="11"/>
      <c r="AJ33" s="11"/>
      <c r="AK33" s="11"/>
    </row>
    <row r="34" spans="18:37" x14ac:dyDescent="0.25">
      <c r="S34" s="76"/>
      <c r="T34" s="69"/>
      <c r="U34" s="11"/>
      <c r="W34" s="11"/>
      <c r="Z34" s="11"/>
      <c r="AA34" s="11"/>
      <c r="AB34" s="11"/>
      <c r="AC34" s="11"/>
      <c r="AD34" s="11"/>
      <c r="AE34" s="11"/>
      <c r="AF34" s="11"/>
      <c r="AG34" s="11"/>
      <c r="AH34" s="11"/>
      <c r="AI34" s="11"/>
      <c r="AJ34" s="11"/>
      <c r="AK34" s="11"/>
    </row>
    <row r="35" spans="18:37" ht="15.75" thickBot="1" x14ac:dyDescent="0.3">
      <c r="R35" t="s">
        <v>123</v>
      </c>
      <c r="S35" s="81">
        <v>71</v>
      </c>
      <c r="T35" s="83"/>
      <c r="U35" s="11"/>
      <c r="W35" s="11"/>
      <c r="Z35" s="11"/>
      <c r="AA35" s="11"/>
      <c r="AB35" s="11"/>
      <c r="AC35" s="11"/>
      <c r="AD35" s="11"/>
      <c r="AE35" s="11"/>
      <c r="AF35" s="11"/>
      <c r="AG35" s="11"/>
      <c r="AH35" s="11"/>
      <c r="AI35" s="11"/>
      <c r="AJ35" s="11"/>
      <c r="AK35" s="11"/>
    </row>
    <row r="36" spans="18:37" x14ac:dyDescent="0.25">
      <c r="S36" s="11"/>
      <c r="T36" s="11"/>
      <c r="U36" s="11"/>
      <c r="W36" s="11"/>
      <c r="Z36" s="11"/>
      <c r="AA36" s="11"/>
      <c r="AB36" s="11"/>
      <c r="AC36" s="11"/>
      <c r="AD36" s="11"/>
      <c r="AE36" s="11"/>
      <c r="AF36" s="11"/>
      <c r="AG36" s="11"/>
      <c r="AH36" s="11"/>
      <c r="AI36" s="11"/>
      <c r="AJ36" s="11"/>
      <c r="AK36" s="11"/>
    </row>
    <row r="37" spans="18:37" x14ac:dyDescent="0.25">
      <c r="S37" s="11"/>
      <c r="T37" s="11"/>
      <c r="U37" s="11"/>
      <c r="W37" s="11"/>
      <c r="Z37" s="11"/>
      <c r="AA37" s="11"/>
      <c r="AB37" s="11"/>
      <c r="AC37" s="11"/>
      <c r="AD37" s="11"/>
      <c r="AE37" s="11"/>
      <c r="AF37" s="11"/>
      <c r="AG37" s="11"/>
      <c r="AH37" s="11"/>
      <c r="AI37" s="11"/>
      <c r="AJ37" s="11"/>
      <c r="AK37" s="11"/>
    </row>
    <row r="38" spans="18:37" x14ac:dyDescent="0.25">
      <c r="S38" s="11"/>
      <c r="T38" s="11"/>
      <c r="U38" s="11"/>
      <c r="W38" s="11"/>
      <c r="Z38" s="11"/>
      <c r="AA38" s="11"/>
      <c r="AB38" s="11"/>
      <c r="AC38" s="11"/>
      <c r="AD38" s="11"/>
      <c r="AE38" s="11"/>
      <c r="AF38" s="11"/>
      <c r="AG38" s="11"/>
      <c r="AH38" s="11"/>
      <c r="AI38" s="11"/>
      <c r="AJ38" s="11"/>
      <c r="AK38" s="11"/>
    </row>
    <row r="39" spans="18:37" x14ac:dyDescent="0.25">
      <c r="W39" s="11"/>
      <c r="Z39" s="11"/>
      <c r="AA39" s="11"/>
      <c r="AB39" s="11"/>
      <c r="AC39" s="11"/>
      <c r="AD39" s="11"/>
      <c r="AE39" s="11"/>
      <c r="AF39" s="11"/>
      <c r="AG39" s="11"/>
      <c r="AH39" s="11"/>
      <c r="AI39" s="11"/>
      <c r="AJ39" s="11"/>
      <c r="AK39" s="11"/>
    </row>
    <row r="40" spans="18:37" x14ac:dyDescent="0.25">
      <c r="W40" s="11"/>
      <c r="X40" s="11"/>
      <c r="Y40" s="11"/>
      <c r="Z40" s="11"/>
      <c r="AA40" s="11"/>
      <c r="AB40" s="11"/>
      <c r="AC40" s="11"/>
      <c r="AD40" s="11"/>
      <c r="AE40" s="11"/>
      <c r="AF40" s="11"/>
      <c r="AG40" s="11"/>
      <c r="AH40" s="11"/>
      <c r="AI40" s="11"/>
      <c r="AJ40" s="11"/>
      <c r="AK40" s="11"/>
    </row>
    <row r="41" spans="18:37" x14ac:dyDescent="0.25">
      <c r="W41" s="11"/>
      <c r="X41" s="11"/>
      <c r="Y41" s="11"/>
      <c r="Z41" s="11"/>
      <c r="AA41" s="11"/>
      <c r="AB41" s="11"/>
      <c r="AC41" s="11"/>
      <c r="AD41" s="11"/>
      <c r="AE41" s="11"/>
      <c r="AF41" s="11"/>
      <c r="AG41" s="11"/>
      <c r="AH41" s="11"/>
      <c r="AI41" s="11"/>
      <c r="AJ41" s="11"/>
      <c r="AK41" s="11"/>
    </row>
  </sheetData>
  <mergeCells count="10">
    <mergeCell ref="A1:G1"/>
    <mergeCell ref="S6:T6"/>
    <mergeCell ref="W6:AJ7"/>
    <mergeCell ref="S23:T24"/>
    <mergeCell ref="K23:K24"/>
    <mergeCell ref="K10:K11"/>
    <mergeCell ref="K12:K13"/>
    <mergeCell ref="K21:K22"/>
    <mergeCell ref="K16:K17"/>
    <mergeCell ref="K14:K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Overview</vt:lpstr>
      <vt:lpstr>flat table</vt:lpstr>
      <vt:lpstr>Summary Data</vt:lpstr>
      <vt:lpstr>LWDA Detail</vt:lpstr>
      <vt:lpstr>Graph</vt:lpstr>
      <vt:lpstr>Negotiated Levels</vt:lpstr>
      <vt:lpstr>Worksheet</vt:lpstr>
      <vt:lpstr>denom</vt:lpstr>
      <vt:lpstr>Location_List</vt:lpstr>
      <vt:lpstr>lwib</vt:lpstr>
      <vt:lpstr>medrate</vt:lpstr>
      <vt:lpstr>neglvlrate</vt:lpstr>
      <vt:lpstr>nlelement</vt:lpstr>
      <vt:lpstr>nllwib</vt:lpstr>
      <vt:lpstr>nlprogram</vt:lpstr>
      <vt:lpstr>numer</vt:lpstr>
      <vt:lpstr>Graph!Print_Area</vt:lpstr>
      <vt:lpstr>'LWDA Detail'!Print_Area</vt:lpstr>
      <vt:lpstr>'Summary Data'!Print_Area</vt:lpstr>
      <vt:lpstr>program</vt:lpstr>
      <vt:lpstr>quarter</vt:lpstr>
      <vt:lpstr>rate</vt:lpstr>
      <vt:lpstr>sortvar</vt:lpstr>
      <vt:lpstr>Title1_programs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 Corissa</dc:creator>
  <cp:lastModifiedBy>Valerie</cp:lastModifiedBy>
  <cp:lastPrinted>2018-08-06T18:13:40Z</cp:lastPrinted>
  <dcterms:created xsi:type="dcterms:W3CDTF">2017-12-15T15:20:54Z</dcterms:created>
  <dcterms:modified xsi:type="dcterms:W3CDTF">2022-12-22T18:36:11Z</dcterms:modified>
</cp:coreProperties>
</file>